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0.xml" ContentType="application/vnd.openxmlformats-officedocument.drawingml.chart+xml"/>
  <Override PartName="/xl/theme/themeOverride3.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2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29.xml" ContentType="application/vnd.openxmlformats-officedocument.drawing+xml"/>
  <Override PartName="/xl/charts/chart19.xml" ContentType="application/vnd.openxmlformats-officedocument.drawingml.chart+xml"/>
  <Override PartName="/xl/drawings/drawing30.xml" ContentType="application/vnd.openxmlformats-officedocument.drawingml.chartshapes+xml"/>
  <Override PartName="/xl/charts/chart20.xml" ContentType="application/vnd.openxmlformats-officedocument.drawingml.chart+xml"/>
  <Override PartName="/xl/drawings/drawing31.xml" ContentType="application/vnd.openxmlformats-officedocument.drawingml.chartshapes+xml"/>
  <Override PartName="/xl/charts/chart21.xml" ContentType="application/vnd.openxmlformats-officedocument.drawingml.chart+xml"/>
  <Override PartName="/xl/drawings/drawing32.xml" ContentType="application/vnd.openxmlformats-officedocument.drawingml.chartshapes+xml"/>
  <Override PartName="/xl/charts/chart22.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xr:revisionPtr revIDLastSave="0" documentId="13_ncr:1_{74C52FCD-03B8-4CDE-B4AE-CF8CB43405E2}" xr6:coauthVersionLast="47" xr6:coauthVersionMax="47" xr10:uidLastSave="{00000000-0000-0000-0000-000000000000}"/>
  <bookViews>
    <workbookView xWindow="-120" yWindow="-120" windowWidth="29040" windowHeight="15720" tabRatio="849" xr2:uid="{00000000-000D-0000-FFFF-FFFF00000000}"/>
  </bookViews>
  <sheets>
    <sheet name="Inhalt_K12" sheetId="1" r:id="rId1"/>
    <sheet name="Abkuerzung_K12" sheetId="2" r:id="rId2"/>
    <sheet name="Kernaussagen_K12" sheetId="30" r:id="rId3"/>
    <sheet name="1201" sheetId="3" r:id="rId4"/>
    <sheet name="1202" sheetId="4" r:id="rId5"/>
    <sheet name="1203" sheetId="22" r:id="rId6"/>
    <sheet name="1204" sheetId="20" r:id="rId7"/>
    <sheet name="G1204" sheetId="21" r:id="rId8"/>
    <sheet name="K_1204" sheetId="6" r:id="rId9"/>
    <sheet name="1205" sheetId="7" r:id="rId10"/>
    <sheet name="K_1205" sheetId="8" r:id="rId11"/>
    <sheet name="1206" sheetId="27" r:id="rId12"/>
    <sheet name="1207" sheetId="9" r:id="rId13"/>
    <sheet name="K_1207" sheetId="23" r:id="rId14"/>
    <sheet name="1208" sheetId="26" r:id="rId15"/>
    <sheet name="1209" sheetId="10" r:id="rId16"/>
    <sheet name="K_1209" sheetId="11" r:id="rId17"/>
    <sheet name="1211" sheetId="13" r:id="rId18"/>
    <sheet name="1210" sheetId="12" r:id="rId19"/>
    <sheet name="1212" sheetId="14" r:id="rId20"/>
    <sheet name="1213" sheetId="15" r:id="rId21"/>
    <sheet name="1214" sheetId="25" r:id="rId22"/>
    <sheet name="1220" sheetId="16" r:id="rId23"/>
    <sheet name="1230" sheetId="17" r:id="rId24"/>
    <sheet name="Glossar_K12" sheetId="29" r:id="rId25"/>
  </sheets>
  <definedNames>
    <definedName name="_xlnm._FilterDatabase" localSheetId="12" hidden="1">'1207'!$B$38:$O$55</definedName>
    <definedName name="_xlnm.Print_Area" localSheetId="3">'1201'!$A$1:$K$82</definedName>
    <definedName name="_xlnm.Print_Area" localSheetId="4">'1202'!$A$1:$P$52</definedName>
    <definedName name="_xlnm.Print_Area" localSheetId="5">'1203'!$A$1:$D$65</definedName>
    <definedName name="_xlnm.Print_Area" localSheetId="6">'1204'!$A$1:$G$39</definedName>
    <definedName name="_xlnm.Print_Area" localSheetId="9">'1205'!$A$1:$J$61</definedName>
    <definedName name="_xlnm.Print_Area" localSheetId="11">'1206'!$A$1:$M$48</definedName>
    <definedName name="_xlnm.Print_Area" localSheetId="12">'1207'!$A$1:$O$83</definedName>
    <definedName name="_xlnm.Print_Area" localSheetId="14">'1208'!$A$1:$Q$49</definedName>
    <definedName name="_xlnm.Print_Area" localSheetId="15">'1209'!$A$1:$N$102</definedName>
    <definedName name="_xlnm.Print_Area" localSheetId="18">'1210'!$A$1:$E$56</definedName>
    <definedName name="_xlnm.Print_Area" localSheetId="17">'1211'!$A$1:$E$56</definedName>
    <definedName name="_xlnm.Print_Area" localSheetId="19">'1212'!$A$1:$E$43</definedName>
    <definedName name="_xlnm.Print_Area" localSheetId="20">'1213'!$A$1:$E$43</definedName>
    <definedName name="_xlnm.Print_Area" localSheetId="21">'1214'!$A$1:$E$41</definedName>
    <definedName name="_xlnm.Print_Area" localSheetId="22">'1220'!$A$1:$BT$85</definedName>
    <definedName name="_xlnm.Print_Area" localSheetId="23">'1230'!$A$1:$G$87</definedName>
    <definedName name="_xlnm.Print_Area" localSheetId="1">Abkuerzung_K12!$A$1:$G$68</definedName>
    <definedName name="_xlnm.Print_Area" localSheetId="7">'G1204'!$A$1:$F$80</definedName>
    <definedName name="_xlnm.Print_Area" localSheetId="24">Glossar_K12!$A$1:$H$27</definedName>
    <definedName name="_xlnm.Print_Area" localSheetId="0">Inhalt_K12!$A$1:$I$45</definedName>
    <definedName name="_xlnm.Print_Area" localSheetId="10">K_1205!$A$1:$J$67</definedName>
    <definedName name="_xlnm.Print_Area" localSheetId="13">K_1207!$A$1:$J$60</definedName>
    <definedName name="_xlnm.Print_Area" localSheetId="16">K_1209!$A$1:$J$61</definedName>
    <definedName name="_xlnm.Print_Area" localSheetId="2">Kernaussagen_K12!$A$1:$A$5</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17" l="1"/>
  <c r="E77" i="17"/>
  <c r="BT77" i="16" l="1"/>
  <c r="BU37" i="16" l="1"/>
  <c r="E44" i="10" l="1"/>
  <c r="G35" i="9" l="1"/>
  <c r="N50" i="9" l="1"/>
  <c r="N24" i="9"/>
  <c r="J24" i="9"/>
  <c r="C19" i="4"/>
  <c r="D19" i="4"/>
  <c r="E19" i="4"/>
  <c r="F19" i="4"/>
  <c r="G19" i="4"/>
  <c r="I19" i="4"/>
  <c r="J19" i="4"/>
  <c r="L19" i="4"/>
  <c r="M19" i="4"/>
  <c r="N19" i="4"/>
  <c r="O19" i="4"/>
  <c r="P19" i="4"/>
  <c r="B19" i="4"/>
  <c r="K7" i="3"/>
  <c r="J20" i="10" l="1"/>
  <c r="J22" i="10"/>
  <c r="F10" i="10"/>
  <c r="D10" i="9"/>
  <c r="E12" i="9" s="1"/>
  <c r="H10" i="9"/>
  <c r="L50" i="9"/>
  <c r="L35" i="9" s="1"/>
  <c r="M37" i="9" s="1"/>
  <c r="I47" i="9"/>
  <c r="I45" i="9"/>
  <c r="I38" i="9"/>
  <c r="I39" i="9"/>
  <c r="I40" i="9"/>
  <c r="I41" i="9"/>
  <c r="I42" i="9"/>
  <c r="I37" i="9"/>
  <c r="E38" i="9"/>
  <c r="E39" i="9"/>
  <c r="E40" i="9"/>
  <c r="E41" i="9"/>
  <c r="E42" i="9"/>
  <c r="E43" i="9"/>
  <c r="E44" i="9"/>
  <c r="E45" i="9"/>
  <c r="E46" i="9"/>
  <c r="E47" i="9"/>
  <c r="E48" i="9"/>
  <c r="E49" i="9"/>
  <c r="E37" i="9"/>
  <c r="G38" i="9"/>
  <c r="G39" i="9"/>
  <c r="G40" i="9"/>
  <c r="G41" i="9"/>
  <c r="G42" i="9"/>
  <c r="G43" i="9"/>
  <c r="G44" i="9"/>
  <c r="G45" i="9"/>
  <c r="G46" i="9"/>
  <c r="G47" i="9"/>
  <c r="G37" i="9"/>
  <c r="G9" i="9"/>
  <c r="G34" i="9"/>
  <c r="M50" i="9" l="1"/>
  <c r="E19" i="9"/>
  <c r="E16" i="9"/>
  <c r="E15" i="9"/>
  <c r="E14" i="9"/>
  <c r="E13" i="9"/>
  <c r="E20" i="9"/>
  <c r="E17" i="9"/>
  <c r="E21" i="9"/>
  <c r="A1" i="29"/>
  <c r="M40" i="9" l="1"/>
  <c r="E9" i="12"/>
  <c r="C9" i="12"/>
  <c r="C10" i="13"/>
  <c r="E10" i="13"/>
  <c r="E10" i="14"/>
  <c r="C10" i="14"/>
  <c r="N15" i="10" l="1"/>
  <c r="L26" i="10"/>
  <c r="L81" i="10"/>
  <c r="L80" i="10"/>
  <c r="L79" i="10"/>
  <c r="L78" i="10"/>
  <c r="L11" i="10"/>
  <c r="L12" i="10"/>
  <c r="L14" i="10"/>
  <c r="L15" i="10"/>
  <c r="L17" i="10"/>
  <c r="L19" i="10"/>
  <c r="L22" i="10"/>
  <c r="L31" i="10"/>
  <c r="L44" i="10"/>
  <c r="L10" i="10"/>
  <c r="H44" i="10"/>
  <c r="H10" i="10"/>
  <c r="N10" i="10"/>
  <c r="N11" i="10"/>
  <c r="N12" i="10"/>
  <c r="N14" i="10"/>
  <c r="N17" i="10"/>
  <c r="N22" i="10"/>
  <c r="J10" i="10"/>
  <c r="F27" i="10"/>
  <c r="H11" i="10"/>
  <c r="H12" i="10"/>
  <c r="H13" i="10"/>
  <c r="H14" i="10"/>
  <c r="H15" i="10"/>
  <c r="H16" i="10"/>
  <c r="H17" i="10"/>
  <c r="H18" i="10"/>
  <c r="H19" i="10"/>
  <c r="H20" i="10"/>
  <c r="H22" i="10"/>
  <c r="H31" i="10"/>
  <c r="H32"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10" i="10"/>
  <c r="F44" i="10"/>
  <c r="I44" i="10"/>
  <c r="J44" i="10" s="1"/>
  <c r="BU15" i="16"/>
  <c r="BU81" i="16"/>
  <c r="BU80" i="16"/>
  <c r="BK81" i="16" l="1"/>
  <c r="BL37" i="16"/>
  <c r="BL15" i="16"/>
  <c r="BK15" i="16"/>
  <c r="A1" i="27"/>
  <c r="A1" i="26" l="1"/>
  <c r="V70" i="27"/>
  <c r="V69" i="27"/>
  <c r="V48" i="27"/>
  <c r="R37" i="27"/>
  <c r="R36" i="27"/>
  <c r="AK12" i="26"/>
  <c r="AK11" i="26"/>
  <c r="A1" i="25" l="1"/>
  <c r="E9" i="25"/>
  <c r="C9" i="25"/>
  <c r="E8" i="25"/>
  <c r="C8" i="25"/>
  <c r="E7" i="25"/>
  <c r="C7" i="25"/>
  <c r="E6" i="25"/>
  <c r="C6" i="25"/>
  <c r="O5" i="10" l="1"/>
  <c r="E6" i="9"/>
  <c r="U5" i="9" s="1"/>
  <c r="N35" i="9"/>
  <c r="O65" i="9" s="1"/>
  <c r="J50" i="9"/>
  <c r="J35" i="9" s="1"/>
  <c r="H50" i="9"/>
  <c r="I50" i="9" s="1"/>
  <c r="F50" i="9"/>
  <c r="G50" i="9" s="1"/>
  <c r="N10" i="9"/>
  <c r="O32" i="9" s="1"/>
  <c r="L24" i="9"/>
  <c r="J10" i="9"/>
  <c r="K31" i="9" s="1"/>
  <c r="F24" i="9"/>
  <c r="F10" i="9" l="1"/>
  <c r="L10" i="9"/>
  <c r="M12" i="9" s="1"/>
  <c r="A1" i="20"/>
  <c r="A1" i="22"/>
  <c r="F31" i="20"/>
  <c r="C31" i="20"/>
  <c r="B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G13" i="9" l="1"/>
  <c r="G20" i="9"/>
  <c r="G12" i="9"/>
  <c r="G18" i="9"/>
  <c r="G17" i="9"/>
  <c r="G10" i="9"/>
  <c r="G14" i="9"/>
  <c r="G16" i="9"/>
  <c r="G19" i="9"/>
  <c r="G21" i="9"/>
  <c r="G15" i="9"/>
  <c r="G24" i="9"/>
  <c r="K47" i="9"/>
  <c r="K42" i="9"/>
  <c r="K41" i="9"/>
  <c r="K39" i="9"/>
  <c r="K40" i="9"/>
  <c r="K38" i="9"/>
  <c r="K37" i="9"/>
  <c r="K45" i="9"/>
  <c r="K50" i="9"/>
  <c r="D31" i="20"/>
  <c r="W20" i="3"/>
  <c r="W21" i="3"/>
  <c r="W22" i="3"/>
  <c r="W23" i="3"/>
  <c r="H27" i="3" l="1"/>
  <c r="J27" i="3"/>
  <c r="F27" i="3"/>
  <c r="C8" i="3" l="1"/>
  <c r="C7" i="3"/>
  <c r="C6" i="3"/>
  <c r="N24" i="3" s="1"/>
  <c r="C26" i="3"/>
  <c r="C25" i="3"/>
  <c r="C24" i="3"/>
  <c r="C23" i="3"/>
  <c r="C22" i="3"/>
  <c r="D7" i="10" l="1"/>
  <c r="D8" i="10" s="1"/>
  <c r="D6" i="10"/>
  <c r="T5" i="10" s="1"/>
  <c r="C11" i="3"/>
  <c r="O24" i="3" s="1"/>
  <c r="C12" i="3"/>
  <c r="Q24" i="3" s="1"/>
  <c r="C13" i="3"/>
  <c r="R24" i="3" s="1"/>
  <c r="C14" i="3"/>
  <c r="T24" i="3" s="1"/>
  <c r="C15" i="3"/>
  <c r="U24" i="3" s="1"/>
  <c r="C16" i="3"/>
  <c r="C17" i="3"/>
  <c r="C18" i="3"/>
  <c r="V24" i="3" s="1"/>
  <c r="C19" i="3"/>
  <c r="C20" i="3"/>
  <c r="S24" i="3" s="1"/>
  <c r="C21" i="3"/>
  <c r="C10" i="3"/>
  <c r="P24" i="3" s="1"/>
  <c r="W24" i="3" l="1"/>
  <c r="G58" i="9"/>
  <c r="F6" i="10"/>
  <c r="S5" i="10" s="1"/>
  <c r="F7" i="10"/>
  <c r="F8" i="10" s="1"/>
  <c r="F13" i="10"/>
  <c r="F15" i="10"/>
  <c r="F14" i="10"/>
  <c r="F18" i="10"/>
  <c r="F17" i="10"/>
  <c r="F19" i="10"/>
  <c r="F16" i="10"/>
  <c r="F20" i="10"/>
  <c r="F26" i="10"/>
  <c r="F22" i="10"/>
  <c r="F62" i="10"/>
  <c r="F31" i="10"/>
  <c r="F32" i="10"/>
  <c r="F61" i="10"/>
  <c r="F33" i="10"/>
  <c r="F24" i="10"/>
  <c r="F60" i="10"/>
  <c r="F28" i="10"/>
  <c r="F29" i="10"/>
  <c r="F45" i="10"/>
  <c r="F50" i="10"/>
  <c r="F51" i="10"/>
  <c r="F52" i="10"/>
  <c r="F53" i="10"/>
  <c r="F54" i="10"/>
  <c r="F55" i="10"/>
  <c r="F56" i="10"/>
  <c r="F57" i="10"/>
  <c r="F58" i="10"/>
  <c r="F59" i="10"/>
  <c r="F30" i="10"/>
  <c r="F46" i="10"/>
  <c r="F47" i="10"/>
  <c r="F48" i="10"/>
  <c r="F49" i="10"/>
  <c r="F21" i="10"/>
  <c r="F11" i="10"/>
  <c r="F12" i="10"/>
  <c r="L49" i="16" l="1"/>
  <c r="L47" i="16"/>
  <c r="L46" i="16"/>
  <c r="L54" i="16"/>
  <c r="E62" i="16" l="1"/>
  <c r="BL36" i="16" l="1"/>
  <c r="BN36" i="16"/>
  <c r="BO36" i="16"/>
  <c r="BP36" i="16"/>
  <c r="BQ36" i="16"/>
  <c r="BR36" i="16"/>
  <c r="BS36" i="16"/>
  <c r="L36" i="16"/>
  <c r="BT36" i="16" s="1"/>
  <c r="D36" i="16"/>
  <c r="BM36" i="16" s="1"/>
  <c r="BU36" i="16" l="1"/>
  <c r="P5" i="9"/>
  <c r="Q5" i="9"/>
  <c r="R5" i="9"/>
  <c r="S5" i="9"/>
  <c r="T5" i="9"/>
  <c r="I18" i="7"/>
  <c r="I17" i="7"/>
  <c r="I16" i="7"/>
  <c r="X23" i="3"/>
  <c r="X22" i="3"/>
  <c r="X21" i="3"/>
  <c r="G51" i="9" l="1"/>
  <c r="G52" i="9"/>
  <c r="G53" i="9"/>
  <c r="G54" i="9"/>
  <c r="G55" i="9"/>
  <c r="G57" i="9"/>
  <c r="G59" i="9"/>
  <c r="G26" i="9"/>
  <c r="G27" i="9"/>
  <c r="G28" i="9"/>
  <c r="G29" i="9"/>
  <c r="G30" i="9"/>
  <c r="H39" i="7"/>
  <c r="I39" i="7"/>
  <c r="H38" i="7"/>
  <c r="I38" i="7"/>
  <c r="H37" i="7"/>
  <c r="I37" i="7"/>
  <c r="F39" i="7"/>
  <c r="F38" i="7"/>
  <c r="F37" i="7"/>
  <c r="D39" i="7"/>
  <c r="D38" i="7"/>
  <c r="D37" i="7"/>
  <c r="D35" i="7"/>
  <c r="D8" i="17" l="1"/>
  <c r="A1" i="17"/>
  <c r="BK80" i="16"/>
  <c r="BT79" i="16"/>
  <c r="BR79" i="16"/>
  <c r="BQ79" i="16"/>
  <c r="BP79" i="16"/>
  <c r="BO79" i="16"/>
  <c r="BN79" i="16"/>
  <c r="BK79" i="16"/>
  <c r="BT78" i="16"/>
  <c r="BR78" i="16"/>
  <c r="BQ78" i="16"/>
  <c r="BP78" i="16"/>
  <c r="BO78" i="16"/>
  <c r="BN78" i="16"/>
  <c r="BM78" i="16"/>
  <c r="BL78" i="16"/>
  <c r="BK78" i="16"/>
  <c r="BQ77" i="16"/>
  <c r="BP77" i="16"/>
  <c r="BO77" i="16"/>
  <c r="BN77" i="16"/>
  <c r="BM77" i="16"/>
  <c r="BL77" i="16"/>
  <c r="BK77" i="16"/>
  <c r="BM76" i="16"/>
  <c r="BL76" i="16"/>
  <c r="E76" i="16"/>
  <c r="BM75" i="16"/>
  <c r="BL75" i="16"/>
  <c r="BM74" i="16"/>
  <c r="BL74" i="16"/>
  <c r="E74" i="16"/>
  <c r="BM73" i="16"/>
  <c r="BL73" i="16"/>
  <c r="BM72" i="16"/>
  <c r="BL72" i="16"/>
  <c r="BM71" i="16"/>
  <c r="BL71" i="16"/>
  <c r="E71" i="16"/>
  <c r="BT71" i="16" s="1"/>
  <c r="BM70" i="16"/>
  <c r="BL70" i="16"/>
  <c r="E70" i="16"/>
  <c r="BM69" i="16"/>
  <c r="BL69" i="16"/>
  <c r="E69" i="16"/>
  <c r="BN69" i="16" s="1"/>
  <c r="BM68" i="16"/>
  <c r="BL68" i="16"/>
  <c r="E68" i="16"/>
  <c r="BO68" i="16" s="1"/>
  <c r="BM67" i="16"/>
  <c r="BL67" i="16"/>
  <c r="E67" i="16"/>
  <c r="BO67" i="16" s="1"/>
  <c r="BM66" i="16"/>
  <c r="BL66" i="16"/>
  <c r="E66" i="16"/>
  <c r="BP66" i="16" s="1"/>
  <c r="BM65" i="16"/>
  <c r="BL65" i="16"/>
  <c r="E65" i="16"/>
  <c r="BP65" i="16" s="1"/>
  <c r="BM64" i="16"/>
  <c r="BL64" i="16"/>
  <c r="E64" i="16"/>
  <c r="BM63" i="16"/>
  <c r="BL63" i="16"/>
  <c r="E63" i="16"/>
  <c r="BL62" i="16"/>
  <c r="BT58" i="16"/>
  <c r="BS58" i="16"/>
  <c r="BR58" i="16"/>
  <c r="BQ58" i="16"/>
  <c r="BP58" i="16"/>
  <c r="BO58" i="16"/>
  <c r="BN58" i="16"/>
  <c r="BM58" i="16"/>
  <c r="BL58" i="16"/>
  <c r="BT57" i="16"/>
  <c r="BQ57" i="16"/>
  <c r="BP57" i="16"/>
  <c r="BO57" i="16"/>
  <c r="BN57" i="16"/>
  <c r="BL57" i="16"/>
  <c r="BK57" i="16"/>
  <c r="BT56" i="16"/>
  <c r="BQ56" i="16"/>
  <c r="BP56" i="16"/>
  <c r="BO56" i="16"/>
  <c r="BN56" i="16"/>
  <c r="BL56" i="16"/>
  <c r="BK56" i="16"/>
  <c r="BT55" i="16"/>
  <c r="BR55" i="16"/>
  <c r="BQ55" i="16"/>
  <c r="BP55" i="16"/>
  <c r="BO55" i="16"/>
  <c r="BN55" i="16"/>
  <c r="BL55" i="16"/>
  <c r="BK55" i="16"/>
  <c r="BM54" i="16"/>
  <c r="BL54" i="16"/>
  <c r="E54" i="16"/>
  <c r="BT53" i="16"/>
  <c r="BQ53" i="16"/>
  <c r="BP53" i="16"/>
  <c r="BO53" i="16"/>
  <c r="BN53" i="16"/>
  <c r="BM53" i="16"/>
  <c r="BL53" i="16"/>
  <c r="BM52" i="16"/>
  <c r="BL52" i="16"/>
  <c r="L52" i="16"/>
  <c r="BM51" i="16"/>
  <c r="BL51" i="16"/>
  <c r="L51" i="16"/>
  <c r="E51" i="16" s="1"/>
  <c r="BM50" i="16"/>
  <c r="BL50" i="16"/>
  <c r="L50" i="16"/>
  <c r="BM49" i="16"/>
  <c r="BL49" i="16"/>
  <c r="E49" i="16"/>
  <c r="BM48" i="16"/>
  <c r="BL48" i="16"/>
  <c r="L48" i="16"/>
  <c r="BM47" i="16"/>
  <c r="BL47" i="16"/>
  <c r="BM46" i="16"/>
  <c r="BL46" i="16"/>
  <c r="E46" i="16"/>
  <c r="BM45" i="16"/>
  <c r="BL45" i="16"/>
  <c r="L45" i="16"/>
  <c r="E45" i="16" s="1"/>
  <c r="BM44" i="16"/>
  <c r="BL44" i="16"/>
  <c r="E44" i="16"/>
  <c r="BO44" i="16" s="1"/>
  <c r="BM43" i="16"/>
  <c r="BL43" i="16"/>
  <c r="L43" i="16"/>
  <c r="BM42" i="16"/>
  <c r="BL42" i="16"/>
  <c r="L42" i="16"/>
  <c r="BM41" i="16"/>
  <c r="BL41" i="16"/>
  <c r="L41" i="16"/>
  <c r="BM40" i="16"/>
  <c r="BL40" i="16"/>
  <c r="L40" i="16"/>
  <c r="BT35" i="16"/>
  <c r="BS35" i="16"/>
  <c r="BR35" i="16"/>
  <c r="BQ35" i="16"/>
  <c r="BP35" i="16"/>
  <c r="BO35" i="16"/>
  <c r="BN35" i="16"/>
  <c r="BM35" i="16"/>
  <c r="BL35" i="16"/>
  <c r="BT34" i="16"/>
  <c r="BS34" i="16"/>
  <c r="BR34" i="16"/>
  <c r="BQ34" i="16"/>
  <c r="BP34" i="16"/>
  <c r="BO34" i="16"/>
  <c r="BN34" i="16"/>
  <c r="BT33" i="16"/>
  <c r="BR33" i="16"/>
  <c r="BQ33" i="16"/>
  <c r="BP33" i="16"/>
  <c r="BO33" i="16"/>
  <c r="BN33" i="16"/>
  <c r="BR32" i="16"/>
  <c r="BQ32" i="16"/>
  <c r="BP32" i="16"/>
  <c r="BO32" i="16"/>
  <c r="BN32" i="16"/>
  <c r="BK32" i="16"/>
  <c r="L32" i="16"/>
  <c r="BT32" i="16" s="1"/>
  <c r="BT31" i="16"/>
  <c r="BR31" i="16"/>
  <c r="BQ31" i="16"/>
  <c r="BP31" i="16"/>
  <c r="BO31" i="16"/>
  <c r="BN31" i="16"/>
  <c r="BK31" i="16"/>
  <c r="BT30" i="16"/>
  <c r="BR30" i="16"/>
  <c r="BQ30" i="16"/>
  <c r="BP30" i="16"/>
  <c r="BO30" i="16"/>
  <c r="BN30" i="16"/>
  <c r="BM30" i="16"/>
  <c r="BM29" i="16"/>
  <c r="BL29" i="16"/>
  <c r="L29" i="16"/>
  <c r="E29" i="16" s="1"/>
  <c r="BR29" i="16" s="1"/>
  <c r="BM28" i="16"/>
  <c r="BL28" i="16"/>
  <c r="L28" i="16"/>
  <c r="E28" i="16" s="1"/>
  <c r="BO28" i="16" s="1"/>
  <c r="BM27" i="16"/>
  <c r="BL27" i="16"/>
  <c r="L27" i="16"/>
  <c r="E27" i="16" s="1"/>
  <c r="BT27" i="16" s="1"/>
  <c r="BM26" i="16"/>
  <c r="BL26" i="16"/>
  <c r="L26" i="16"/>
  <c r="E26" i="16" s="1"/>
  <c r="BQ26" i="16" s="1"/>
  <c r="BM25" i="16"/>
  <c r="BL25" i="16"/>
  <c r="L25" i="16"/>
  <c r="BM24" i="16"/>
  <c r="BL24" i="16"/>
  <c r="L24" i="16"/>
  <c r="E24" i="16" s="1"/>
  <c r="BP24" i="16" s="1"/>
  <c r="BM23" i="16"/>
  <c r="BL23" i="16"/>
  <c r="L23" i="16"/>
  <c r="BM22" i="16"/>
  <c r="BL22" i="16"/>
  <c r="L22" i="16"/>
  <c r="E22" i="16" s="1"/>
  <c r="BM21" i="16"/>
  <c r="BL21" i="16"/>
  <c r="L21" i="16"/>
  <c r="E21" i="16" s="1"/>
  <c r="BM20" i="16"/>
  <c r="BL20" i="16"/>
  <c r="E20" i="16"/>
  <c r="BN20" i="16" s="1"/>
  <c r="BM19" i="16"/>
  <c r="BL19" i="16"/>
  <c r="E19" i="16"/>
  <c r="BO19" i="16" s="1"/>
  <c r="BM18" i="16"/>
  <c r="BL18" i="16"/>
  <c r="L18" i="16"/>
  <c r="E18" i="16" s="1"/>
  <c r="BN18" i="16" s="1"/>
  <c r="BM17" i="16"/>
  <c r="BL17" i="16"/>
  <c r="L17" i="16"/>
  <c r="E17" i="16" s="1"/>
  <c r="BN17" i="16" s="1"/>
  <c r="BT14" i="16"/>
  <c r="BS14" i="16"/>
  <c r="BR14" i="16"/>
  <c r="BQ14" i="16"/>
  <c r="BP14" i="16"/>
  <c r="BO14" i="16"/>
  <c r="BN14" i="16"/>
  <c r="BM14" i="16"/>
  <c r="BL14" i="16"/>
  <c r="BK14" i="16"/>
  <c r="BS13" i="16"/>
  <c r="BR13" i="16"/>
  <c r="BQ13" i="16"/>
  <c r="BP13" i="16"/>
  <c r="BO13" i="16"/>
  <c r="BN13" i="16"/>
  <c r="BM13" i="16"/>
  <c r="BL13" i="16"/>
  <c r="BK13" i="16"/>
  <c r="BT12" i="16"/>
  <c r="BR12" i="16"/>
  <c r="BQ12" i="16"/>
  <c r="BP12" i="16"/>
  <c r="BO12" i="16"/>
  <c r="BN12" i="16"/>
  <c r="BR11" i="16"/>
  <c r="BQ11" i="16"/>
  <c r="BP11" i="16"/>
  <c r="BO11" i="16"/>
  <c r="BN11" i="16"/>
  <c r="BK11" i="16"/>
  <c r="L11" i="16"/>
  <c r="BT11" i="16" s="1"/>
  <c r="L10" i="16"/>
  <c r="BM9" i="16"/>
  <c r="BL9" i="16"/>
  <c r="L9" i="16"/>
  <c r="BM8" i="16"/>
  <c r="BL8" i="16"/>
  <c r="L8" i="16"/>
  <c r="E8" i="16" s="1"/>
  <c r="BQ8" i="16" s="1"/>
  <c r="BM7" i="16"/>
  <c r="BL7" i="16"/>
  <c r="L7" i="16"/>
  <c r="E7" i="16" s="1"/>
  <c r="BM6" i="16"/>
  <c r="BL6" i="16"/>
  <c r="L6" i="16"/>
  <c r="E6" i="16" s="1"/>
  <c r="BQ6" i="16" s="1"/>
  <c r="A1" i="16"/>
  <c r="C16" i="15"/>
  <c r="C15" i="15"/>
  <c r="C14" i="15"/>
  <c r="C13" i="15"/>
  <c r="C12" i="15"/>
  <c r="C11" i="15"/>
  <c r="E9" i="15"/>
  <c r="C9" i="15"/>
  <c r="E8" i="15"/>
  <c r="C8" i="15"/>
  <c r="E7" i="15"/>
  <c r="C7" i="15"/>
  <c r="E6" i="15"/>
  <c r="C6" i="15"/>
  <c r="A1" i="15"/>
  <c r="E9" i="14"/>
  <c r="C9" i="14"/>
  <c r="E8" i="14"/>
  <c r="C8" i="14"/>
  <c r="A1" i="14"/>
  <c r="E8" i="13"/>
  <c r="C8" i="13"/>
  <c r="A1" i="13"/>
  <c r="E8" i="12"/>
  <c r="C8" i="12"/>
  <c r="E7" i="12"/>
  <c r="C7" i="12"/>
  <c r="E6" i="12"/>
  <c r="C6" i="12"/>
  <c r="A1" i="12"/>
  <c r="H70" i="10"/>
  <c r="L68" i="10"/>
  <c r="H68" i="10"/>
  <c r="L67" i="10"/>
  <c r="H67" i="10"/>
  <c r="L66" i="10"/>
  <c r="L65" i="10"/>
  <c r="H65" i="10"/>
  <c r="L64" i="10"/>
  <c r="H64" i="10"/>
  <c r="L63" i="10"/>
  <c r="H63" i="10"/>
  <c r="L57" i="10"/>
  <c r="H61" i="10"/>
  <c r="H62" i="10"/>
  <c r="H26" i="10"/>
  <c r="L7" i="10"/>
  <c r="L8" i="10" s="1"/>
  <c r="J7" i="10"/>
  <c r="J8" i="10" s="1"/>
  <c r="H7" i="10"/>
  <c r="H8" i="10" s="1"/>
  <c r="L6" i="10"/>
  <c r="P5" i="10" s="1"/>
  <c r="J6" i="10"/>
  <c r="Q5" i="10" s="1"/>
  <c r="H6" i="10"/>
  <c r="R5" i="10" s="1"/>
  <c r="A1" i="10"/>
  <c r="I52" i="9"/>
  <c r="I51" i="9"/>
  <c r="I61" i="9"/>
  <c r="I58" i="9"/>
  <c r="O51" i="9"/>
  <c r="O50" i="9" s="1"/>
  <c r="K51" i="9"/>
  <c r="K35" i="9"/>
  <c r="I35" i="9"/>
  <c r="O34" i="9"/>
  <c r="M34" i="9"/>
  <c r="K34" i="9"/>
  <c r="I34" i="9"/>
  <c r="K25" i="9"/>
  <c r="K24" i="9" s="1"/>
  <c r="K17" i="9"/>
  <c r="I21" i="9"/>
  <c r="K19" i="9"/>
  <c r="I19" i="9"/>
  <c r="K15" i="9"/>
  <c r="I15" i="9"/>
  <c r="K16" i="9"/>
  <c r="I16" i="9"/>
  <c r="K14" i="9"/>
  <c r="I14" i="9"/>
  <c r="K12" i="9"/>
  <c r="I12" i="9"/>
  <c r="K13" i="9"/>
  <c r="I13" i="9"/>
  <c r="O15" i="9"/>
  <c r="M15" i="9"/>
  <c r="K10" i="9"/>
  <c r="I10" i="9"/>
  <c r="O9" i="9"/>
  <c r="M9" i="9"/>
  <c r="K9" i="9"/>
  <c r="I9" i="9"/>
  <c r="A1" i="9"/>
  <c r="I36" i="7"/>
  <c r="H36" i="7"/>
  <c r="F36" i="7"/>
  <c r="D36" i="7"/>
  <c r="I35" i="7"/>
  <c r="H35" i="7"/>
  <c r="F35" i="7"/>
  <c r="I34" i="7"/>
  <c r="H34" i="7"/>
  <c r="F34" i="7"/>
  <c r="D34" i="7"/>
  <c r="I33" i="7"/>
  <c r="H33" i="7"/>
  <c r="F33" i="7"/>
  <c r="D33" i="7"/>
  <c r="I32" i="7"/>
  <c r="H32" i="7"/>
  <c r="F32" i="7"/>
  <c r="D32" i="7"/>
  <c r="I31" i="7"/>
  <c r="H31" i="7"/>
  <c r="F31" i="7"/>
  <c r="D31" i="7"/>
  <c r="I30" i="7"/>
  <c r="H30" i="7"/>
  <c r="F30" i="7"/>
  <c r="D30" i="7"/>
  <c r="I29" i="7"/>
  <c r="H29" i="7"/>
  <c r="F29" i="7"/>
  <c r="D29" i="7"/>
  <c r="I28" i="7"/>
  <c r="H28" i="7"/>
  <c r="F28" i="7"/>
  <c r="D28" i="7"/>
  <c r="I27" i="7"/>
  <c r="H27" i="7"/>
  <c r="F27" i="7"/>
  <c r="D27" i="7"/>
  <c r="I26" i="7"/>
  <c r="H26" i="7"/>
  <c r="F26" i="7"/>
  <c r="D26" i="7"/>
  <c r="I25" i="7"/>
  <c r="H25" i="7"/>
  <c r="F25" i="7"/>
  <c r="D25" i="7"/>
  <c r="I24" i="7"/>
  <c r="H24" i="7"/>
  <c r="F24" i="7"/>
  <c r="D24" i="7"/>
  <c r="I22" i="7"/>
  <c r="H22" i="7"/>
  <c r="F22" i="7"/>
  <c r="D22" i="7"/>
  <c r="I21" i="7"/>
  <c r="H21" i="7"/>
  <c r="F21" i="7"/>
  <c r="D21" i="7"/>
  <c r="D18" i="7"/>
  <c r="H17" i="7"/>
  <c r="D17" i="7"/>
  <c r="H16" i="7"/>
  <c r="F16" i="7"/>
  <c r="D16" i="7"/>
  <c r="I15" i="7"/>
  <c r="H15" i="7"/>
  <c r="F15" i="7"/>
  <c r="D15" i="7"/>
  <c r="I14" i="7"/>
  <c r="H14" i="7"/>
  <c r="F14" i="7"/>
  <c r="D14" i="7"/>
  <c r="I13" i="7"/>
  <c r="H13" i="7"/>
  <c r="F13" i="7"/>
  <c r="D13" i="7"/>
  <c r="I12" i="7"/>
  <c r="H12" i="7"/>
  <c r="F12" i="7"/>
  <c r="D12" i="7"/>
  <c r="I11" i="7"/>
  <c r="H11" i="7"/>
  <c r="F11" i="7"/>
  <c r="D11" i="7"/>
  <c r="I10" i="7"/>
  <c r="H10" i="7"/>
  <c r="F10" i="7"/>
  <c r="D10" i="7"/>
  <c r="I8" i="7"/>
  <c r="J17" i="7" s="1"/>
  <c r="I7" i="7"/>
  <c r="H7" i="7"/>
  <c r="H8" i="7" s="1"/>
  <c r="F7" i="7"/>
  <c r="F8" i="7" s="1"/>
  <c r="D7" i="7"/>
  <c r="D8" i="7" s="1"/>
  <c r="I6" i="7"/>
  <c r="C59" i="16" s="1"/>
  <c r="H6" i="7"/>
  <c r="F6" i="7"/>
  <c r="D6" i="7"/>
  <c r="I5" i="7"/>
  <c r="B59" i="16" s="1"/>
  <c r="A1" i="7"/>
  <c r="K18" i="4"/>
  <c r="H18" i="4"/>
  <c r="H19" i="4" s="1"/>
  <c r="K12" i="4"/>
  <c r="K10" i="4"/>
  <c r="K9" i="4"/>
  <c r="K7" i="4"/>
  <c r="K6" i="4"/>
  <c r="K5" i="4"/>
  <c r="K19" i="4" s="1"/>
  <c r="A1" i="4"/>
  <c r="K38" i="3"/>
  <c r="G38" i="3"/>
  <c r="K37" i="3"/>
  <c r="G37" i="3"/>
  <c r="G36" i="3"/>
  <c r="G35" i="3"/>
  <c r="G34" i="3"/>
  <c r="I33" i="3"/>
  <c r="I32" i="3"/>
  <c r="I31" i="3"/>
  <c r="I30" i="3"/>
  <c r="G29" i="3"/>
  <c r="G28" i="3"/>
  <c r="E21" i="3"/>
  <c r="E20" i="3"/>
  <c r="E19" i="3"/>
  <c r="I18" i="3"/>
  <c r="G18" i="3"/>
  <c r="E18" i="3"/>
  <c r="G17" i="3"/>
  <c r="E17" i="3"/>
  <c r="G16" i="3"/>
  <c r="E16" i="3"/>
  <c r="K15" i="3"/>
  <c r="I15" i="3"/>
  <c r="G15" i="3"/>
  <c r="E15" i="3"/>
  <c r="E14" i="3"/>
  <c r="K13" i="3"/>
  <c r="I13" i="3"/>
  <c r="G13" i="3"/>
  <c r="E13" i="3"/>
  <c r="K12" i="3"/>
  <c r="I12" i="3"/>
  <c r="G12" i="3"/>
  <c r="E12" i="3"/>
  <c r="K11" i="3"/>
  <c r="I11" i="3"/>
  <c r="G11" i="3"/>
  <c r="E11" i="3"/>
  <c r="K10" i="3"/>
  <c r="I10" i="3"/>
  <c r="G10" i="3"/>
  <c r="E10" i="3"/>
  <c r="K8" i="3"/>
  <c r="I8" i="3"/>
  <c r="G8" i="3"/>
  <c r="I7" i="3"/>
  <c r="G7" i="3"/>
  <c r="K6" i="3"/>
  <c r="I6" i="3"/>
  <c r="G6" i="3"/>
  <c r="A1" i="3"/>
  <c r="BU33" i="16" l="1"/>
  <c r="BU55" i="16"/>
  <c r="BU56" i="16"/>
  <c r="J37" i="7"/>
  <c r="J38" i="7"/>
  <c r="J39" i="7"/>
  <c r="E10" i="16"/>
  <c r="BN10" i="16" s="1"/>
  <c r="BU77" i="16"/>
  <c r="BU12" i="16"/>
  <c r="BU31" i="16"/>
  <c r="BU32" i="16"/>
  <c r="BO70" i="16"/>
  <c r="BT70" i="16"/>
  <c r="BU13" i="16"/>
  <c r="BU30" i="16"/>
  <c r="BU14" i="16"/>
  <c r="BU11" i="16"/>
  <c r="BU34" i="16"/>
  <c r="BU53" i="16"/>
  <c r="BU58" i="16"/>
  <c r="BU79" i="16"/>
  <c r="BU35" i="16"/>
  <c r="BU57" i="16"/>
  <c r="BU78" i="16"/>
  <c r="I27" i="3"/>
  <c r="K27" i="3"/>
  <c r="G27" i="3"/>
  <c r="BT54" i="16"/>
  <c r="BN54" i="16"/>
  <c r="BO54" i="16"/>
  <c r="BP54" i="16"/>
  <c r="BQ54" i="16"/>
  <c r="BR54" i="16"/>
  <c r="BN44" i="16"/>
  <c r="BT44" i="16"/>
  <c r="J25" i="7"/>
  <c r="BN59" i="16" s="1"/>
  <c r="BN45" i="16"/>
  <c r="BP45" i="16"/>
  <c r="BT45" i="16"/>
  <c r="BQ49" i="16"/>
  <c r="BP49" i="16"/>
  <c r="BT76" i="16"/>
  <c r="BP76" i="16"/>
  <c r="BQ76" i="16"/>
  <c r="BT46" i="16"/>
  <c r="BP46" i="16"/>
  <c r="BP51" i="16"/>
  <c r="BP68" i="16"/>
  <c r="BP44" i="16"/>
  <c r="BT51" i="16"/>
  <c r="BQ51" i="16"/>
  <c r="E72" i="16"/>
  <c r="BT72" i="16" s="1"/>
  <c r="E75" i="16"/>
  <c r="BQ75" i="16" s="1"/>
  <c r="BT49" i="16"/>
  <c r="BT64" i="16"/>
  <c r="BT74" i="16"/>
  <c r="E50" i="16"/>
  <c r="BN68" i="16"/>
  <c r="E73" i="16"/>
  <c r="BO73" i="16" s="1"/>
  <c r="BT8" i="16"/>
  <c r="BT17" i="16"/>
  <c r="BT18" i="16"/>
  <c r="BN19" i="16"/>
  <c r="BT28" i="16"/>
  <c r="BP18" i="16"/>
  <c r="BT26" i="16"/>
  <c r="BP27" i="16"/>
  <c r="BP17" i="16"/>
  <c r="BT19" i="16"/>
  <c r="BP22" i="16"/>
  <c r="BO22" i="16"/>
  <c r="BQ27" i="16"/>
  <c r="E9" i="16"/>
  <c r="M10" i="9"/>
  <c r="M13" i="9"/>
  <c r="M35" i="9"/>
  <c r="O39" i="9"/>
  <c r="O42" i="9"/>
  <c r="K62" i="9"/>
  <c r="M14" i="9"/>
  <c r="O35" i="9"/>
  <c r="M63" i="9"/>
  <c r="M17" i="9"/>
  <c r="O38" i="9"/>
  <c r="O40" i="9"/>
  <c r="M62" i="9"/>
  <c r="M25" i="9"/>
  <c r="M24" i="9" s="1"/>
  <c r="O37" i="9"/>
  <c r="K58" i="9"/>
  <c r="O47" i="9"/>
  <c r="J35" i="7"/>
  <c r="J10" i="7"/>
  <c r="J14" i="7"/>
  <c r="J11" i="7"/>
  <c r="J12" i="7"/>
  <c r="J13" i="7"/>
  <c r="J18" i="7"/>
  <c r="J26" i="7"/>
  <c r="BQ59" i="16" s="1"/>
  <c r="J30" i="7"/>
  <c r="J31" i="7"/>
  <c r="J34" i="7"/>
  <c r="J6" i="7"/>
  <c r="BL59" i="16" s="1"/>
  <c r="J7" i="7"/>
  <c r="J15" i="7"/>
  <c r="J16" i="7"/>
  <c r="BP21" i="16"/>
  <c r="BO21" i="16"/>
  <c r="BN21" i="16"/>
  <c r="BN62" i="16"/>
  <c r="BO62" i="16"/>
  <c r="BP62" i="16"/>
  <c r="J27" i="7"/>
  <c r="BP59" i="16" s="1"/>
  <c r="BP63" i="16"/>
  <c r="J32" i="7"/>
  <c r="O25" i="9"/>
  <c r="O24" i="9" s="1"/>
  <c r="K63" i="9"/>
  <c r="M47" i="9"/>
  <c r="M42" i="9"/>
  <c r="M39" i="9"/>
  <c r="M38" i="9"/>
  <c r="M51" i="9"/>
  <c r="M64" i="9"/>
  <c r="BO6" i="16"/>
  <c r="BP6" i="16"/>
  <c r="BN6" i="16"/>
  <c r="BO8" i="16"/>
  <c r="BP8" i="16"/>
  <c r="BN8" i="16"/>
  <c r="BQ10" i="16"/>
  <c r="E23" i="16"/>
  <c r="BT23" i="16" s="1"/>
  <c r="E25" i="16"/>
  <c r="BT25" i="16" s="1"/>
  <c r="BQ28" i="16"/>
  <c r="BR28" i="16"/>
  <c r="BN28" i="16"/>
  <c r="BP28" i="16"/>
  <c r="E43" i="16"/>
  <c r="BT43" i="16" s="1"/>
  <c r="E48" i="16"/>
  <c r="E52" i="16"/>
  <c r="BN64" i="16"/>
  <c r="BO66" i="16"/>
  <c r="BN70" i="16"/>
  <c r="BP70" i="16"/>
  <c r="J21" i="7"/>
  <c r="J28" i="7"/>
  <c r="BS59" i="16" s="1"/>
  <c r="J33" i="7"/>
  <c r="O17" i="9"/>
  <c r="BT21" i="16"/>
  <c r="E40" i="16"/>
  <c r="BN63" i="16"/>
  <c r="BN65" i="16"/>
  <c r="BT67" i="16"/>
  <c r="BN67" i="16"/>
  <c r="BP67" i="16"/>
  <c r="BP71" i="16"/>
  <c r="BN71" i="16"/>
  <c r="BP74" i="16"/>
  <c r="BQ74" i="16"/>
  <c r="BN74" i="16"/>
  <c r="J22" i="7"/>
  <c r="J24" i="7"/>
  <c r="BO59" i="16" s="1"/>
  <c r="J29" i="7"/>
  <c r="BR59" i="16" s="1"/>
  <c r="O10" i="9"/>
  <c r="O13" i="9"/>
  <c r="O12" i="9"/>
  <c r="O14" i="9"/>
  <c r="BO7" i="16"/>
  <c r="BP7" i="16"/>
  <c r="BN7" i="16"/>
  <c r="BN22" i="16"/>
  <c r="BN24" i="16"/>
  <c r="BO29" i="16"/>
  <c r="BP29" i="16"/>
  <c r="BN29" i="16"/>
  <c r="E41" i="16"/>
  <c r="BT41" i="16" s="1"/>
  <c r="BO63" i="16"/>
  <c r="BT65" i="16"/>
  <c r="BO65" i="16"/>
  <c r="BO71" i="16"/>
  <c r="BO74" i="16"/>
  <c r="J36" i="7"/>
  <c r="BQ7" i="16"/>
  <c r="BP10" i="16"/>
  <c r="BP20" i="16"/>
  <c r="BT20" i="16"/>
  <c r="BO20" i="16"/>
  <c r="BT22" i="16"/>
  <c r="BT24" i="16"/>
  <c r="BO24" i="16"/>
  <c r="BO26" i="16"/>
  <c r="BP26" i="16"/>
  <c r="BN26" i="16"/>
  <c r="BT29" i="16"/>
  <c r="BQ29" i="16"/>
  <c r="E42" i="16"/>
  <c r="BT42" i="16" s="1"/>
  <c r="E47" i="16"/>
  <c r="BT47" i="16" s="1"/>
  <c r="BN66" i="16"/>
  <c r="BP69" i="16"/>
  <c r="BT69" i="16"/>
  <c r="BO69" i="16"/>
  <c r="BO17" i="16"/>
  <c r="BO18" i="16"/>
  <c r="BP19" i="16"/>
  <c r="BO27" i="16"/>
  <c r="BO45" i="16"/>
  <c r="BO46" i="16"/>
  <c r="BO49" i="16"/>
  <c r="BO51" i="16"/>
  <c r="BO76" i="16"/>
  <c r="BN9" i="16"/>
  <c r="BN27" i="16"/>
  <c r="BN46" i="16"/>
  <c r="BN49" i="16"/>
  <c r="BN51" i="16"/>
  <c r="BN76" i="16"/>
  <c r="BO10" i="16" l="1"/>
  <c r="BR10" i="16"/>
  <c r="BT10" i="16"/>
  <c r="BU76" i="16"/>
  <c r="BU18" i="16"/>
  <c r="BU17" i="16"/>
  <c r="BU69" i="16"/>
  <c r="BU66" i="16"/>
  <c r="BU20" i="16"/>
  <c r="BU6" i="16"/>
  <c r="BU68" i="16"/>
  <c r="BU22" i="16"/>
  <c r="BU63" i="16"/>
  <c r="BT59" i="16"/>
  <c r="BU70" i="16"/>
  <c r="BU10" i="16"/>
  <c r="J8" i="7"/>
  <c r="BM59" i="16"/>
  <c r="BU19" i="16"/>
  <c r="BU44" i="16"/>
  <c r="BU26" i="16"/>
  <c r="BU7" i="16"/>
  <c r="BU67" i="16"/>
  <c r="BU8" i="16"/>
  <c r="BU29" i="16"/>
  <c r="BU74" i="16"/>
  <c r="BU65" i="16"/>
  <c r="BU28" i="16"/>
  <c r="BU45" i="16"/>
  <c r="BU62" i="16"/>
  <c r="BU21" i="16"/>
  <c r="BU54" i="16"/>
  <c r="BU27" i="16"/>
  <c r="BU24" i="16"/>
  <c r="BU71" i="16"/>
  <c r="BU64" i="16"/>
  <c r="BU51" i="16"/>
  <c r="BO50" i="16"/>
  <c r="BP50" i="16"/>
  <c r="BU49" i="16"/>
  <c r="BU46" i="16"/>
  <c r="BO75" i="16"/>
  <c r="BN72" i="16"/>
  <c r="BP72" i="16"/>
  <c r="BO72" i="16"/>
  <c r="BN75" i="16"/>
  <c r="BP75" i="16"/>
  <c r="BT50" i="16"/>
  <c r="BN50" i="16"/>
  <c r="BP73" i="16"/>
  <c r="BQ73" i="16"/>
  <c r="BN73" i="16"/>
  <c r="BQ50" i="16"/>
  <c r="BT75" i="16"/>
  <c r="BR9" i="16"/>
  <c r="BP9" i="16"/>
  <c r="BQ9" i="16"/>
  <c r="BO9" i="16"/>
  <c r="BT9" i="16"/>
  <c r="BP52" i="16"/>
  <c r="BQ52" i="16"/>
  <c r="BO52" i="16"/>
  <c r="BN52" i="16"/>
  <c r="BN42" i="16"/>
  <c r="BP42" i="16"/>
  <c r="BO42" i="16"/>
  <c r="BN40" i="16"/>
  <c r="BP40" i="16"/>
  <c r="BO40" i="16"/>
  <c r="BN47" i="16"/>
  <c r="BP47" i="16"/>
  <c r="BO47" i="16"/>
  <c r="BT40" i="16"/>
  <c r="BP48" i="16"/>
  <c r="BQ48" i="16"/>
  <c r="BO48" i="16"/>
  <c r="BN48" i="16"/>
  <c r="BP23" i="16"/>
  <c r="BO23" i="16"/>
  <c r="BN23" i="16"/>
  <c r="BT52" i="16"/>
  <c r="BP25" i="16"/>
  <c r="BQ25" i="16"/>
  <c r="BO25" i="16"/>
  <c r="BN25" i="16"/>
  <c r="BN41" i="16"/>
  <c r="BP41" i="16"/>
  <c r="BO41" i="16"/>
  <c r="BN43" i="16"/>
  <c r="BO43" i="16"/>
  <c r="BP43" i="16"/>
  <c r="BT48" i="16"/>
  <c r="X6" i="3"/>
  <c r="X8" i="3"/>
  <c r="X17" i="3"/>
  <c r="X5" i="3"/>
  <c r="X14" i="3"/>
  <c r="X11" i="3"/>
  <c r="X15" i="3"/>
  <c r="X16" i="3"/>
  <c r="X9" i="3"/>
  <c r="X10" i="3"/>
  <c r="X13" i="3"/>
  <c r="X18" i="3"/>
  <c r="X20" i="3"/>
  <c r="X19" i="3"/>
  <c r="X7" i="3"/>
  <c r="X12" i="3"/>
  <c r="BU25" i="16" l="1"/>
  <c r="BU23" i="16"/>
  <c r="BU73" i="16"/>
  <c r="BU59" i="16"/>
  <c r="BU43" i="16"/>
  <c r="BU9" i="16"/>
  <c r="BU52" i="16"/>
  <c r="BU42" i="16"/>
  <c r="BU75" i="16"/>
  <c r="BU40" i="16"/>
  <c r="BU72" i="16"/>
  <c r="BU41" i="16"/>
  <c r="BU47" i="16"/>
  <c r="BU48" i="16"/>
  <c r="BU50" i="16"/>
  <c r="J65" i="10"/>
  <c r="J73" i="10" l="1"/>
  <c r="J57" i="10"/>
  <c r="J71" i="10"/>
  <c r="J62" i="10"/>
  <c r="J63" i="10"/>
  <c r="J15" i="10"/>
  <c r="J53" i="10"/>
  <c r="J69" i="10"/>
  <c r="J68" i="10"/>
  <c r="J70" i="10"/>
  <c r="J64" i="10"/>
  <c r="J55" i="10"/>
  <c r="J76" i="10"/>
  <c r="J77" i="10"/>
  <c r="J17" i="10"/>
  <c r="J12" i="10"/>
  <c r="J61" i="10"/>
  <c r="J31" i="10"/>
  <c r="J74" i="10"/>
  <c r="J11" i="10"/>
  <c r="J75" i="10"/>
  <c r="J18" i="10"/>
  <c r="J72" i="10"/>
  <c r="J66" i="10"/>
  <c r="J14" i="10"/>
  <c r="J19" i="10"/>
  <c r="J67" i="10"/>
  <c r="M44" i="10" l="1"/>
  <c r="S38" i="10" l="1"/>
  <c r="N44" i="10"/>
</calcChain>
</file>

<file path=xl/sharedStrings.xml><?xml version="1.0" encoding="utf-8"?>
<sst xmlns="http://schemas.openxmlformats.org/spreadsheetml/2006/main" count="2895" uniqueCount="812">
  <si>
    <t>Inhaltsübersicht</t>
  </si>
  <si>
    <t>Seite</t>
  </si>
  <si>
    <t>Wahlen in der Hansestadt Lübeck seit 1946</t>
  </si>
  <si>
    <t>Bürgerbegehren und Bürgerentscheide in der Hansestadt Lübeck</t>
  </si>
  <si>
    <t>Glossar</t>
  </si>
  <si>
    <t>AfD</t>
  </si>
  <si>
    <t>=</t>
  </si>
  <si>
    <t>Alternative für Deutschland</t>
  </si>
  <si>
    <t>AUF</t>
  </si>
  <si>
    <t>AUFBRUCH</t>
  </si>
  <si>
    <t>B. "Miteinander"</t>
  </si>
  <si>
    <t>BfL</t>
  </si>
  <si>
    <t>BGE</t>
  </si>
  <si>
    <t>BP</t>
  </si>
  <si>
    <t>Bündnis C</t>
  </si>
  <si>
    <t>Christen für Deutschland</t>
  </si>
  <si>
    <t>BIG</t>
  </si>
  <si>
    <t>Bündnis für Innovation &amp; Gerechtigkeit</t>
  </si>
  <si>
    <t>BUNT</t>
  </si>
  <si>
    <t>BüSo</t>
  </si>
  <si>
    <t>CDU</t>
  </si>
  <si>
    <t>Christlich Demokratische Union Deutschlands</t>
  </si>
  <si>
    <t>CM</t>
  </si>
  <si>
    <t>III. Weg</t>
  </si>
  <si>
    <t>DIE DIREKTE</t>
  </si>
  <si>
    <t>DIE FRAUEN</t>
  </si>
  <si>
    <t>DIE GRAUEN</t>
  </si>
  <si>
    <t>Die Humanisten</t>
  </si>
  <si>
    <t>Partei der Humanisten</t>
  </si>
  <si>
    <t>DIE LINKE</t>
  </si>
  <si>
    <t>Die PARTEI</t>
  </si>
  <si>
    <t>Partei für Arbeit, Rechtsstaat, Tierschutz, Elitenförderung und basisdemokratische Initiative</t>
  </si>
  <si>
    <t>Die Tierschutzpartei</t>
  </si>
  <si>
    <t>Partei Mensch Umwelt Tierschutz</t>
  </si>
  <si>
    <t>DIE VIOLETTEN</t>
  </si>
  <si>
    <t>DiEM25</t>
  </si>
  <si>
    <t>DKP</t>
  </si>
  <si>
    <t>Deutsche Kommunistische Partei</t>
  </si>
  <si>
    <t>DVU</t>
  </si>
  <si>
    <t>EDE</t>
  </si>
  <si>
    <t>FAMILIE</t>
  </si>
  <si>
    <t>Familien-Partei Deutschlands</t>
  </si>
  <si>
    <t>FBI</t>
  </si>
  <si>
    <t>FDP</t>
  </si>
  <si>
    <t>Freie Demokratische Partei</t>
  </si>
  <si>
    <t>Freie Wähler</t>
  </si>
  <si>
    <t>FREIE WÄHLER</t>
  </si>
  <si>
    <t>FUL</t>
  </si>
  <si>
    <t>Graue Panther</t>
  </si>
  <si>
    <t>GRÜNE</t>
  </si>
  <si>
    <t>BÜNDNIS 90/DIE GRÜNEN</t>
  </si>
  <si>
    <t>LKR</t>
  </si>
  <si>
    <t>LIEBE</t>
  </si>
  <si>
    <t>MENSCHLICHE WELT</t>
  </si>
  <si>
    <t>Partei Menschliche Welt</t>
  </si>
  <si>
    <t>MLPD</t>
  </si>
  <si>
    <t>Marxistisch-Leninistische Partei Deutschlands</t>
  </si>
  <si>
    <t>NL</t>
  </si>
  <si>
    <t>Newropeans</t>
  </si>
  <si>
    <t>NPD</t>
  </si>
  <si>
    <t>ÖDP</t>
  </si>
  <si>
    <t>Ökologisch-Demokratische Partei ÖDP</t>
  </si>
  <si>
    <t>ÖkoLinX</t>
  </si>
  <si>
    <t>PARTEI FÜR DIE TIERE</t>
  </si>
  <si>
    <t>Tierschutzpartei</t>
  </si>
  <si>
    <t>Gesundheitsforschung</t>
  </si>
  <si>
    <t>PIRATEN</t>
  </si>
  <si>
    <t>Piratenpartei Deutschland</t>
  </si>
  <si>
    <t>PSG</t>
  </si>
  <si>
    <t>RENTNER</t>
  </si>
  <si>
    <t>REP</t>
  </si>
  <si>
    <t>RRP</t>
  </si>
  <si>
    <t>SGP</t>
  </si>
  <si>
    <t>Sozialistische Gleichheitspartei</t>
  </si>
  <si>
    <t>SPD</t>
  </si>
  <si>
    <t>Sozialdemokratische Partei Deutschlands</t>
  </si>
  <si>
    <t>SSW</t>
  </si>
  <si>
    <t>Südschleswigscher Wählerverband</t>
  </si>
  <si>
    <t>Tierschutzallianz</t>
  </si>
  <si>
    <t>Volksabstimmung</t>
  </si>
  <si>
    <t>FÜR VOLKSENTSCHEIDE</t>
  </si>
  <si>
    <t>Volt</t>
  </si>
  <si>
    <t>paneuropäische Partei für ein föderales Europa</t>
  </si>
  <si>
    <t>Zukunft. Schleswig-Holstein</t>
  </si>
  <si>
    <t>ZENTRUM</t>
  </si>
  <si>
    <t>Merkmal</t>
  </si>
  <si>
    <t>Anzahl</t>
  </si>
  <si>
    <t>%</t>
  </si>
  <si>
    <t>Wahlberechtigte</t>
  </si>
  <si>
    <t xml:space="preserve">x </t>
  </si>
  <si>
    <t>ungültige Stimmen</t>
  </si>
  <si>
    <t>gültige Stimmen</t>
  </si>
  <si>
    <t>davon entfielen auf</t>
  </si>
  <si>
    <t>Die Unabhängigen</t>
  </si>
  <si>
    <t>GAL</t>
  </si>
  <si>
    <t>www.fuer-luebeck.com</t>
  </si>
  <si>
    <t>BRL</t>
  </si>
  <si>
    <t>Partei</t>
  </si>
  <si>
    <t>Gesamt</t>
  </si>
  <si>
    <t>Direkt</t>
  </si>
  <si>
    <t>Liste</t>
  </si>
  <si>
    <t>für Grafik</t>
  </si>
  <si>
    <t>Kategorie</t>
  </si>
  <si>
    <t>Wahlkreis 31
Lübeck-Ost</t>
  </si>
  <si>
    <t>Wahlkreis 32
Lübeck-West</t>
  </si>
  <si>
    <t>Wahlkreis 33
Lübeck-Süd</t>
  </si>
  <si>
    <t>Hansestadt Lübeck</t>
  </si>
  <si>
    <t>in %</t>
  </si>
  <si>
    <t>x</t>
  </si>
  <si>
    <t>ungültige Erststimmen</t>
  </si>
  <si>
    <t>gültige Erststimmen</t>
  </si>
  <si>
    <t>von den gültigen Erststimmen entfallen auf den jeweiligen Bewerbenden …</t>
  </si>
  <si>
    <t>-</t>
  </si>
  <si>
    <t>ungültige Zweitstimmen</t>
  </si>
  <si>
    <t>gültige Zweitstimmen</t>
  </si>
  <si>
    <t>von den gültigen Zweitstimmen entfallen auf ...</t>
  </si>
  <si>
    <t>Nr.</t>
  </si>
  <si>
    <t>Kandidat:in oder Partei</t>
  </si>
  <si>
    <t>Erststimmen</t>
  </si>
  <si>
    <t>davon entfielen auf…</t>
  </si>
  <si>
    <t xml:space="preserve"> - </t>
  </si>
  <si>
    <t>Zweitstimmen</t>
  </si>
  <si>
    <t>Rentner</t>
  </si>
  <si>
    <t xml:space="preserve">x   </t>
  </si>
  <si>
    <t>davon entfielen auf ...</t>
  </si>
  <si>
    <t xml:space="preserve"> -    </t>
  </si>
  <si>
    <t>Die Partei</t>
  </si>
  <si>
    <t>TIERSCHUTZ hier!</t>
  </si>
  <si>
    <t>DIE RECHTE</t>
  </si>
  <si>
    <t>PBC</t>
  </si>
  <si>
    <t>50Plus</t>
  </si>
  <si>
    <t xml:space="preserve">sonstige </t>
  </si>
  <si>
    <t>Kategorie und Kandidat:in</t>
  </si>
  <si>
    <t>darunter Briefwahl</t>
  </si>
  <si>
    <t>davon entfielen auf …</t>
  </si>
  <si>
    <t>Dr. Beate Hoffmann</t>
  </si>
  <si>
    <t xml:space="preserve"> -   </t>
  </si>
  <si>
    <t>Peter Wolter</t>
  </si>
  <si>
    <t xml:space="preserve">Wahlberechtigte </t>
  </si>
  <si>
    <t>Stichwahl 
20.11.2011</t>
  </si>
  <si>
    <t xml:space="preserve"> -  </t>
  </si>
  <si>
    <t>Stichwahl 
19.11.2017</t>
  </si>
  <si>
    <t>Ali Alam (parteilos)</t>
  </si>
  <si>
    <t xml:space="preserve">-  </t>
  </si>
  <si>
    <t>Joachim Heising (parteilos)</t>
  </si>
  <si>
    <t>Jan Lindenau (SPD)</t>
  </si>
  <si>
    <t>Thomas Misch (FW)</t>
  </si>
  <si>
    <t>Detlev Stolzenberg (parteilos)</t>
  </si>
  <si>
    <t>Kathrin Weiher (BfL, CDU, DIE LINKE, FDP, GRÜNE)</t>
  </si>
  <si>
    <t xml:space="preserve">Wahlart / </t>
  </si>
  <si>
    <t>Wahl-</t>
  </si>
  <si>
    <t>ungültige</t>
  </si>
  <si>
    <t>gültige</t>
  </si>
  <si>
    <t>Von den gültigen Stimmen entfallen auf ...</t>
  </si>
  <si>
    <t>darunter</t>
  </si>
  <si>
    <t>Von den gültigen Stimmen entfielen auf ...</t>
  </si>
  <si>
    <t>Wahltag</t>
  </si>
  <si>
    <t>berechtigte</t>
  </si>
  <si>
    <t>Stimmen</t>
  </si>
  <si>
    <t>LINKE</t>
  </si>
  <si>
    <t>Andere</t>
  </si>
  <si>
    <t>GRAUE</t>
  </si>
  <si>
    <t>Die Frauen</t>
  </si>
  <si>
    <t>Deutschland</t>
  </si>
  <si>
    <t>Unabh. Kandidaten</t>
  </si>
  <si>
    <t>Aufbruch</t>
  </si>
  <si>
    <t>DP</t>
  </si>
  <si>
    <t>Volksab.</t>
  </si>
  <si>
    <t>50 Plus</t>
  </si>
  <si>
    <t>VIOLETTEN</t>
  </si>
  <si>
    <t>Für Volksentscheidungen</t>
  </si>
  <si>
    <t>Piraten</t>
  </si>
  <si>
    <t>ChanceChanceChance</t>
  </si>
  <si>
    <t>Individuelle Chance</t>
  </si>
  <si>
    <t>NATURGESETZ</t>
  </si>
  <si>
    <t>Schill</t>
  </si>
  <si>
    <t>Offensive D</t>
  </si>
  <si>
    <t>DSP</t>
  </si>
  <si>
    <t>IPD</t>
  </si>
  <si>
    <t>MUD</t>
  </si>
  <si>
    <t>Bürgerbewegung</t>
  </si>
  <si>
    <t>Einzelbewerber</t>
  </si>
  <si>
    <t>Zukunft.</t>
  </si>
  <si>
    <t>beteiligung</t>
  </si>
  <si>
    <t>Europawahlen</t>
  </si>
  <si>
    <t>24.03.1996</t>
  </si>
  <si>
    <t>Kommunalwahlen</t>
  </si>
  <si>
    <t>Otto-Anthes-Realschule</t>
  </si>
  <si>
    <t>Bürger:innenbegehren vom 14.12.1990</t>
  </si>
  <si>
    <t>Zahl der Wahlberechtigten zur letzten Kommunalwahl</t>
  </si>
  <si>
    <t>eingereichte Unterschriften</t>
  </si>
  <si>
    <t>geprüfte Unterschriften:</t>
  </si>
  <si>
    <t>davon ungültig</t>
  </si>
  <si>
    <t xml:space="preserve">Ergebnis: </t>
  </si>
  <si>
    <t>Quorum erreicht</t>
  </si>
  <si>
    <t>Abstimmungsfrage:</t>
  </si>
  <si>
    <t>Ja / Nein</t>
  </si>
  <si>
    <t>Abstimmungsberechtigte</t>
  </si>
  <si>
    <t>Abgegebene Stimmen</t>
  </si>
  <si>
    <t xml:space="preserve">Abstimmungsbeteiligung </t>
  </si>
  <si>
    <t>Ja-Stimmen</t>
  </si>
  <si>
    <t>Nein-Stimmen</t>
  </si>
  <si>
    <t xml:space="preserve">Die erforderliche Anzahl an Ja-Stimmen </t>
  </si>
  <si>
    <t>Ergebnis:</t>
  </si>
  <si>
    <t>(25 % der Abstimmungsberechtigten = 42 763 Stimmen)</t>
  </si>
  <si>
    <t>Die Otto-Anthes-Schule wird in eine</t>
  </si>
  <si>
    <t>Integrierte Gesamtschule umgewandelt</t>
  </si>
  <si>
    <t>Flughafen Lübeck</t>
  </si>
  <si>
    <t>eingereichte und geprüfte Unterschriften</t>
  </si>
  <si>
    <t>davon</t>
  </si>
  <si>
    <t>gültig</t>
  </si>
  <si>
    <t>ungültig</t>
  </si>
  <si>
    <t>"Soll die Hansestadt Lübeck den Lübecker Flughafen abweichend vom Bürgerbeschluss vom 26. November 2009 (TOP 16.a, Drs.-Nr. 184) in Eigenregie ausbauen und nach erfolgtem Ausbau bis einschließlich 2012 weiterführen, auch wenn vorher kein privater Investor gefunden wird ?"</t>
  </si>
  <si>
    <t xml:space="preserve">Der Bürgerentscheid ist damit im Sinne </t>
  </si>
  <si>
    <t>der Abstimmungsfrage entschieden.</t>
  </si>
  <si>
    <t>Lübecks Linden leben lassen</t>
  </si>
  <si>
    <t>Bürger:innenbegehren vom 11.10.2016</t>
  </si>
  <si>
    <t>7 025</t>
  </si>
  <si>
    <t>Bürger:innenentscheid vom 18.12.2016</t>
  </si>
  <si>
    <t xml:space="preserve"> "Sollen die vorhandenen Winterlinden der Straße An der Untertrave zwischen der Braunstraße/Holstentor und der Drehbrücke erhalten bleiben und die Umgestaltungspläne entsprechend geändert werden?"</t>
  </si>
  <si>
    <t>Die erforderliche Anzahl an Ja-Stimmen</t>
  </si>
  <si>
    <t>(8 % der Einwohner:innen = 14 226)</t>
  </si>
  <si>
    <t>Der Bürgerentscheid ist damit im Sinne</t>
  </si>
  <si>
    <t>wurde erreicht</t>
  </si>
  <si>
    <t>Landtagswahl 2022 nach Wahlkreisergebnissen</t>
  </si>
  <si>
    <t>Ja-Stimmen (≥ 8% der EW)</t>
  </si>
  <si>
    <r>
      <t xml:space="preserve">Ergebnis des ersten Wahlgangs 
</t>
    </r>
    <r>
      <rPr>
        <sz val="10"/>
        <rFont val="Open Sans"/>
        <family val="2"/>
      </rPr>
      <t>in %</t>
    </r>
  </si>
  <si>
    <r>
      <rPr>
        <b/>
        <sz val="10"/>
        <rFont val="Open Sans"/>
        <family val="2"/>
      </rPr>
      <t xml:space="preserve">Ergebnis der Stichwahl </t>
    </r>
    <r>
      <rPr>
        <sz val="10"/>
        <rFont val="Open Sans"/>
        <family val="2"/>
      </rPr>
      <t xml:space="preserve">
in %</t>
    </r>
  </si>
  <si>
    <t>Wahlbeteiligung</t>
  </si>
  <si>
    <t>dieBasis</t>
  </si>
  <si>
    <t>Dr. Hermann Junghans</t>
  </si>
  <si>
    <t>Z.</t>
  </si>
  <si>
    <t>Dagmar Hildebrand</t>
  </si>
  <si>
    <t>du.</t>
  </si>
  <si>
    <t>Kerkhoff, Thorsten</t>
  </si>
  <si>
    <t>dieBASIS</t>
  </si>
  <si>
    <t>Team Todenhöfer</t>
  </si>
  <si>
    <t>Basisdemokratische Partei Deutschland</t>
  </si>
  <si>
    <t>Jasper Balke</t>
  </si>
  <si>
    <t>Normann, Helge *</t>
  </si>
  <si>
    <t>Raeder, Joachim *</t>
  </si>
  <si>
    <t>Krause, Lukas *</t>
  </si>
  <si>
    <t>Bischoff, Mirco *</t>
  </si>
  <si>
    <t>* Einzelbewerbende</t>
  </si>
  <si>
    <t>DIE LINKE (1990 bis 2007 als PDS angetreten)</t>
  </si>
  <si>
    <t>Grüne</t>
  </si>
  <si>
    <t>Sonstige</t>
  </si>
  <si>
    <t>Unabhängige</t>
  </si>
  <si>
    <t>Linke</t>
  </si>
  <si>
    <t>1946</t>
  </si>
  <si>
    <t>D1</t>
  </si>
  <si>
    <t>D2</t>
  </si>
  <si>
    <t>D3</t>
  </si>
  <si>
    <t>D4</t>
  </si>
  <si>
    <t>D5</t>
  </si>
  <si>
    <t>D6</t>
  </si>
  <si>
    <t>D9</t>
  </si>
  <si>
    <t>D12</t>
  </si>
  <si>
    <t>D13</t>
  </si>
  <si>
    <t>F1</t>
  </si>
  <si>
    <t>F2</t>
  </si>
  <si>
    <t>F3</t>
  </si>
  <si>
    <t>F4</t>
  </si>
  <si>
    <t>F5</t>
  </si>
  <si>
    <t>F6</t>
  </si>
  <si>
    <t>F7</t>
  </si>
  <si>
    <t>F8</t>
  </si>
  <si>
    <t>F9</t>
  </si>
  <si>
    <t>F10</t>
  </si>
  <si>
    <t>F11</t>
  </si>
  <si>
    <t>F12</t>
  </si>
  <si>
    <t>F13</t>
  </si>
  <si>
    <t>F14</t>
  </si>
  <si>
    <t>F15</t>
  </si>
  <si>
    <t>F16</t>
  </si>
  <si>
    <t>V-Partei³</t>
  </si>
  <si>
    <t>Weiterführende Informationen mit Wahlberichten vergangener Wahlen sind hier zu finden:</t>
  </si>
  <si>
    <t>https://www.luebeck.de/apps/wahlen/</t>
  </si>
  <si>
    <t xml:space="preserve">V-Partei³ - Partei für Veränderung, Vegetarier und Veganer </t>
  </si>
  <si>
    <t>Erster Wahlgang  
5.11.2017</t>
  </si>
  <si>
    <t>Erster Wahlgang 
6.11.2011</t>
  </si>
  <si>
    <t>Bürger:innenentscheid vom 25.4.2010</t>
  </si>
  <si>
    <t>Bürger:innenbegehren vom 7.1.2010</t>
  </si>
  <si>
    <t>Bürger:innenentscheid vom 21.4.1991</t>
  </si>
  <si>
    <t>(20% der Abstimmungsberechtigten = 34 768 Stimmen)</t>
  </si>
  <si>
    <t>Erster Wahlgang 
4.9.2005</t>
  </si>
  <si>
    <t>Stichwahl
18.9.2005</t>
  </si>
  <si>
    <t>Stichwahl 
19.12.1999</t>
  </si>
  <si>
    <t>Erster Wahlgang  
5.12.1999</t>
  </si>
  <si>
    <t>gewählter Bewerber:in</t>
  </si>
  <si>
    <t>Direktwahl des Bürgermeisters der Hansestadt Lübeck 1999 nach Kandidat:innen</t>
  </si>
  <si>
    <t>Direktwahl des Bürgermeisters der Hansestadt Lübeck 2005 nach Kandidat:innen</t>
  </si>
  <si>
    <t>Direktwahl des Bürgermeisters der Hansestadt Lübeck 2011 nach Kandidat:innen</t>
  </si>
  <si>
    <t>Direktwahl des Bürgermeisters der Hansestadt Lübeck 2017 nach Kandidat:innen</t>
  </si>
  <si>
    <t>"Die Bürgerschaft der Hansestadt Lübeck hat am 13.12.1990 den Beschluß gefaßt, die Otto-Anthes-Schulen am jetzigen Standort auslaufen zu lassen und den heutigen Standort der Otto-Anthes-Schule zum endgültigen Standort der Integrierten Gesamtschule Lübeck zu machen. Sind Sie dafür, daß dieser Beschluß aufgehoben wird?"</t>
  </si>
  <si>
    <t>wurde nicht erreicht!</t>
  </si>
  <si>
    <t>wurde erreicht!</t>
  </si>
  <si>
    <t>Quelle: Hansestadt Lübeck, 1.102.2, Statistik und Wahlen</t>
  </si>
  <si>
    <t>Grafiken: Hansestadt Lübeck, 1.102.2, Kommunale Statistikstelle</t>
  </si>
  <si>
    <t>Quelle: Hansestadt Lübeck, 1.102.2, Kommunale Statistikstelle</t>
  </si>
  <si>
    <t>Wählende | Beteiligung</t>
  </si>
  <si>
    <t>WB</t>
  </si>
  <si>
    <t>Sitzverteilung der Kommunalwahl 2023</t>
  </si>
  <si>
    <t>Kommunalwahl 2003 - 2023 nach Stimmanteilen</t>
  </si>
  <si>
    <t>Kommunalwahl 2003 - 2023 nach der Sitzverteilung in der Bürgerschaft</t>
  </si>
  <si>
    <t>Europawahlergebnisse 1999 - 2024 nach Parteien</t>
  </si>
  <si>
    <t>Direktwahl des Bürgermeisters der Hansestadt Lübeck 2023 nach Kandidat:innen</t>
  </si>
  <si>
    <t>Wählende | Wahlbeteiligung</t>
  </si>
  <si>
    <t>Wahlkreis Name</t>
  </si>
  <si>
    <t>Wahl-berechtigte</t>
  </si>
  <si>
    <t>01 - Innenstadt I</t>
  </si>
  <si>
    <t>02 - Innenstadt II</t>
  </si>
  <si>
    <t>03 - Innenstadt III</t>
  </si>
  <si>
    <t>04 - St. Gertrud II</t>
  </si>
  <si>
    <t>05 - St. Gertrud III</t>
  </si>
  <si>
    <t>06 - St. Jürgen I</t>
  </si>
  <si>
    <t>07 - St. Gertrud IV</t>
  </si>
  <si>
    <t>08 - St. Jürgen II</t>
  </si>
  <si>
    <t>09 - St. Jürgen III</t>
  </si>
  <si>
    <t>10 - St. Jürgen - Land</t>
  </si>
  <si>
    <t>11 - St. Jürgen IV</t>
  </si>
  <si>
    <t>12 - Moisling</t>
  </si>
  <si>
    <t>13 - Buntekuh - St. Lorenz Süd</t>
  </si>
  <si>
    <t>14 - St. Lorenz Süd</t>
  </si>
  <si>
    <t>15 - Buntekuh - St. Lorenz Nord</t>
  </si>
  <si>
    <t>16 - St. Lorenz Nord I</t>
  </si>
  <si>
    <t>17 - St. Lorenz Nord II</t>
  </si>
  <si>
    <t>18 - St. Lorenz Nord III</t>
  </si>
  <si>
    <t>19 - St. Lorenz Nord IV</t>
  </si>
  <si>
    <t>20 - St. Gertrud I</t>
  </si>
  <si>
    <t>22 - St. Lorenz Nord - Kücknitz</t>
  </si>
  <si>
    <t>23 - Kücknitz</t>
  </si>
  <si>
    <t>24 - Kücknitz - Travemünde</t>
  </si>
  <si>
    <t>25 - Travemünde</t>
  </si>
  <si>
    <t xml:space="preserve">Hansestadt Lübeck </t>
  </si>
  <si>
    <t>Wahldatum</t>
  </si>
  <si>
    <t>13.10.1946</t>
  </si>
  <si>
    <t>Wahlbeteiligung an Kommunalwahlen 1946 - 2023</t>
  </si>
  <si>
    <t>Wahlbeteiligung an Kommunalwahlen 2018 und 2023 nach Wahlkreisen</t>
  </si>
  <si>
    <t xml:space="preserve"> -</t>
  </si>
  <si>
    <t>BÜNDNIS DEUTSCHLAND</t>
  </si>
  <si>
    <t>BSW</t>
  </si>
  <si>
    <t>Bündnis Deutschland</t>
  </si>
  <si>
    <t>Daten für die Grafik</t>
  </si>
  <si>
    <t>Erster Wahlgang  
5.11.2023</t>
  </si>
  <si>
    <t>Stichwahl
26.11.2023</t>
  </si>
  <si>
    <t>Bachmann</t>
  </si>
  <si>
    <t>Effenberger</t>
  </si>
  <si>
    <t>Dr. Flasbarth</t>
  </si>
  <si>
    <t>Lindenau</t>
  </si>
  <si>
    <t>Puschaddel-Freitag</t>
  </si>
  <si>
    <t>in % aller gültigen Stimmen</t>
  </si>
  <si>
    <t>18:00 Uhr</t>
  </si>
  <si>
    <t>in % aller Wahlberechtigten des jeweiligen Wahlgangs</t>
  </si>
  <si>
    <t>* errechnet aus einer Stichprobe von 10 Wahllokalen und einem Rücklauf beantragter Briefwahlunterlagen von</t>
  </si>
  <si>
    <t xml:space="preserve"> 25%, 50% bzw. 75%. Wahllokale geöffnet von 8:00 bis 18:00 Uhr.</t>
  </si>
  <si>
    <t>Daten für die Grafiken</t>
  </si>
  <si>
    <t>Bewerber:innen Bundestagswahl 2025</t>
  </si>
  <si>
    <t>Bewerber:innen Landtagswahl 2022</t>
  </si>
  <si>
    <t>m</t>
  </si>
  <si>
    <t xml:space="preserve">Junghans, Herman (WK 31) </t>
  </si>
  <si>
    <t>w</t>
  </si>
  <si>
    <t>Hildebrand, Dagmar (WK 32)</t>
  </si>
  <si>
    <r>
      <rPr>
        <b/>
        <sz val="8.5"/>
        <rFont val="Open Sans"/>
        <family val="2"/>
      </rPr>
      <t>Röttger,</t>
    </r>
    <r>
      <rPr>
        <sz val="8.5"/>
        <rFont val="Open Sans"/>
        <family val="2"/>
      </rPr>
      <t xml:space="preserve"> Anette (WK 33)</t>
    </r>
  </si>
  <si>
    <t>gew. Bundestagsabgeordnete</t>
  </si>
  <si>
    <r>
      <rPr>
        <b/>
        <sz val="8.5"/>
        <rFont val="Open Sans"/>
        <family val="2"/>
      </rPr>
      <t>Puhle,</t>
    </r>
    <r>
      <rPr>
        <sz val="8.5"/>
        <rFont val="Open Sans"/>
        <family val="2"/>
      </rPr>
      <t xml:space="preserve"> Jörn (WK 31)</t>
    </r>
  </si>
  <si>
    <r>
      <rPr>
        <b/>
        <sz val="8.5"/>
        <rFont val="Open Sans"/>
        <family val="2"/>
      </rPr>
      <t>Schiebe,</t>
    </r>
    <r>
      <rPr>
        <sz val="8.5"/>
        <rFont val="Open Sans"/>
        <family val="2"/>
      </rPr>
      <t xml:space="preserve"> Sophia (WK 32)</t>
    </r>
  </si>
  <si>
    <t>Ising, Sebastian Kai FW</t>
  </si>
  <si>
    <r>
      <rPr>
        <b/>
        <sz val="8.5"/>
        <rFont val="Open Sans"/>
        <family val="2"/>
      </rPr>
      <t>Odendahl,</t>
    </r>
    <r>
      <rPr>
        <sz val="8.5"/>
        <rFont val="Open Sans"/>
        <family val="2"/>
      </rPr>
      <t xml:space="preserve"> Sandra (WK 33)</t>
    </r>
  </si>
  <si>
    <t>Ostertag, Kathrin Volt</t>
  </si>
  <si>
    <t>Möller, Lüder MLPD</t>
  </si>
  <si>
    <r>
      <rPr>
        <b/>
        <sz val="8.5"/>
        <rFont val="Open Sans"/>
        <family val="2"/>
      </rPr>
      <t>Pott,</t>
    </r>
    <r>
      <rPr>
        <sz val="8.5"/>
        <rFont val="Open Sans"/>
        <family val="2"/>
      </rPr>
      <t xml:space="preserve"> Sophia Marie (WK 31)</t>
    </r>
  </si>
  <si>
    <r>
      <rPr>
        <b/>
        <sz val="8.5"/>
        <rFont val="Open Sans"/>
        <family val="2"/>
      </rPr>
      <t>Ramcke,</t>
    </r>
    <r>
      <rPr>
        <sz val="8.5"/>
        <rFont val="Open Sans"/>
        <family val="2"/>
      </rPr>
      <t xml:space="preserve"> Arne (WK 32)</t>
    </r>
  </si>
  <si>
    <t>Balke, Jasper (WK 33)</t>
  </si>
  <si>
    <r>
      <rPr>
        <b/>
        <sz val="8.5"/>
        <rFont val="Open Sans"/>
        <family val="2"/>
      </rPr>
      <t>Leber,</t>
    </r>
    <r>
      <rPr>
        <sz val="8.5"/>
        <rFont val="Open Sans"/>
        <family val="2"/>
      </rPr>
      <t xml:space="preserve"> Thomas Markus (WK 31)</t>
    </r>
  </si>
  <si>
    <r>
      <rPr>
        <b/>
        <sz val="8.5"/>
        <rFont val="Open Sans"/>
        <family val="2"/>
      </rPr>
      <t>Garken,</t>
    </r>
    <r>
      <rPr>
        <sz val="8.5"/>
        <rFont val="Open Sans"/>
        <family val="2"/>
      </rPr>
      <t xml:space="preserve"> Hendrik (WK 32)</t>
    </r>
  </si>
  <si>
    <r>
      <rPr>
        <b/>
        <sz val="8.5"/>
        <rFont val="Open Sans"/>
        <family val="2"/>
      </rPr>
      <t>Kruse,</t>
    </r>
    <r>
      <rPr>
        <sz val="8.5"/>
        <rFont val="Open Sans"/>
        <family val="2"/>
      </rPr>
      <t xml:space="preserve"> Celine Luisa (WK 33)</t>
    </r>
  </si>
  <si>
    <r>
      <rPr>
        <b/>
        <sz val="8.5"/>
        <rFont val="Open Sans"/>
        <family val="2"/>
      </rPr>
      <t>Groß,</t>
    </r>
    <r>
      <rPr>
        <sz val="8.5"/>
        <rFont val="Open Sans"/>
        <family val="2"/>
      </rPr>
      <t xml:space="preserve"> Dirk (WK 31)</t>
    </r>
  </si>
  <si>
    <r>
      <rPr>
        <b/>
        <sz val="8.5"/>
        <rFont val="Open Sans"/>
        <family val="2"/>
      </rPr>
      <t>Schaffer,</t>
    </r>
    <r>
      <rPr>
        <sz val="8.5"/>
        <rFont val="Open Sans"/>
        <family val="2"/>
      </rPr>
      <t xml:space="preserve"> Claus (WK 32)</t>
    </r>
  </si>
  <si>
    <t>Bewerber:innen Bundestagswahl 2021</t>
  </si>
  <si>
    <r>
      <rPr>
        <b/>
        <sz val="8.5"/>
        <rFont val="Open Sans"/>
        <family val="2"/>
      </rPr>
      <t>Gaidetzka,</t>
    </r>
    <r>
      <rPr>
        <sz val="8.5"/>
        <rFont val="Open Sans"/>
        <family val="2"/>
      </rPr>
      <t xml:space="preserve"> Andrea (WK 33)</t>
    </r>
  </si>
  <si>
    <r>
      <rPr>
        <b/>
        <sz val="8.5"/>
        <rFont val="Open Sans"/>
        <family val="2"/>
      </rPr>
      <t xml:space="preserve">Karrenbrock, </t>
    </r>
    <r>
      <rPr>
        <sz val="8.5"/>
        <rFont val="Open Sans"/>
        <family val="2"/>
      </rPr>
      <t>Thomas (WK 31)</t>
    </r>
  </si>
  <si>
    <r>
      <rPr>
        <b/>
        <sz val="8.5"/>
        <rFont val="Open Sans"/>
        <family val="2"/>
      </rPr>
      <t>Ising,</t>
    </r>
    <r>
      <rPr>
        <sz val="8.5"/>
        <rFont val="Open Sans"/>
        <family val="2"/>
      </rPr>
      <t xml:space="preserve"> Sebastian (WK 32)</t>
    </r>
  </si>
  <si>
    <r>
      <rPr>
        <b/>
        <sz val="8.5"/>
        <rFont val="Open Sans"/>
        <family val="2"/>
      </rPr>
      <t>Zunft,</t>
    </r>
    <r>
      <rPr>
        <sz val="8.5"/>
        <rFont val="Open Sans"/>
        <family val="2"/>
      </rPr>
      <t xml:space="preserve"> Katjana (WK 33)</t>
    </r>
  </si>
  <si>
    <r>
      <rPr>
        <b/>
        <sz val="8.5"/>
        <rFont val="Open Sans"/>
        <family val="2"/>
      </rPr>
      <t>Voht,</t>
    </r>
    <r>
      <rPr>
        <sz val="8.5"/>
        <rFont val="Open Sans"/>
        <family val="2"/>
      </rPr>
      <t xml:space="preserve"> Gregor (WK 31)</t>
    </r>
  </si>
  <si>
    <r>
      <rPr>
        <b/>
        <sz val="8.5"/>
        <rFont val="Open Sans"/>
        <family val="2"/>
      </rPr>
      <t>Voht,</t>
    </r>
    <r>
      <rPr>
        <sz val="8.5"/>
        <rFont val="Open Sans"/>
        <family val="2"/>
      </rPr>
      <t xml:space="preserve"> Ingo (WK 32)</t>
    </r>
  </si>
  <si>
    <r>
      <rPr>
        <b/>
        <sz val="8.5"/>
        <rFont val="Open Sans"/>
        <family val="2"/>
      </rPr>
      <t>Schneider,</t>
    </r>
    <r>
      <rPr>
        <sz val="8.5"/>
        <rFont val="Open Sans"/>
        <family val="2"/>
      </rPr>
      <t xml:space="preserve"> Tim (WK 33)</t>
    </r>
  </si>
  <si>
    <r>
      <rPr>
        <b/>
        <sz val="8.5"/>
        <rFont val="Open Sans"/>
        <family val="2"/>
      </rPr>
      <t>Zölck,</t>
    </r>
    <r>
      <rPr>
        <sz val="8.5"/>
        <rFont val="Open Sans"/>
        <family val="2"/>
      </rPr>
      <t xml:space="preserve"> Michael (WK 31)</t>
    </r>
  </si>
  <si>
    <r>
      <rPr>
        <b/>
        <sz val="8.5"/>
        <rFont val="Open Sans"/>
        <family val="2"/>
      </rPr>
      <t>Dohse,</t>
    </r>
    <r>
      <rPr>
        <sz val="8.5"/>
        <rFont val="Open Sans"/>
        <family val="2"/>
      </rPr>
      <t xml:space="preserve"> Rolf (WK 33)</t>
    </r>
  </si>
  <si>
    <r>
      <rPr>
        <b/>
        <sz val="8.5"/>
        <rFont val="Open Sans"/>
        <family val="2"/>
      </rPr>
      <t>Edelbüttel,</t>
    </r>
    <r>
      <rPr>
        <sz val="8.5"/>
        <rFont val="Open Sans"/>
        <family val="2"/>
      </rPr>
      <t xml:space="preserve"> Alexander (WK 31)</t>
    </r>
  </si>
  <si>
    <t>Krause</t>
  </si>
  <si>
    <t>Ulrich</t>
  </si>
  <si>
    <t>Rechtsanwalt</t>
  </si>
  <si>
    <t>Rother</t>
  </si>
  <si>
    <t>Thomas</t>
  </si>
  <si>
    <t>Mitglied des Landtages</t>
  </si>
  <si>
    <t>Dr. Schmidtke</t>
  </si>
  <si>
    <t>Claudia</t>
  </si>
  <si>
    <t>Dr. Freudenreich</t>
  </si>
  <si>
    <t>Kai</t>
  </si>
  <si>
    <t>Maschinenbauingenieur</t>
  </si>
  <si>
    <t>Hiller-Ohm</t>
  </si>
  <si>
    <t>Gabriele</t>
  </si>
  <si>
    <t>Kolterjahn</t>
  </si>
  <si>
    <t>Timon</t>
  </si>
  <si>
    <t>Student</t>
  </si>
  <si>
    <t>Fürter</t>
  </si>
  <si>
    <t>Thorsten</t>
  </si>
  <si>
    <t>Dr. Federsel</t>
  </si>
  <si>
    <t>Martin</t>
  </si>
  <si>
    <t>Arzt</t>
  </si>
  <si>
    <t>Lüttke</t>
  </si>
  <si>
    <t>Ragnar</t>
  </si>
  <si>
    <t>Angestellter</t>
  </si>
  <si>
    <t>Knust</t>
  </si>
  <si>
    <t>Hans-Eberhard</t>
  </si>
  <si>
    <t>Voht</t>
  </si>
  <si>
    <t>Ingo</t>
  </si>
  <si>
    <t>Gas- und Wasserinstallateurmeister</t>
  </si>
  <si>
    <t>Ingenieur</t>
  </si>
  <si>
    <t>Möller</t>
  </si>
  <si>
    <t>Lüder</t>
  </si>
  <si>
    <t>Warnecke</t>
  </si>
  <si>
    <t>Regina</t>
  </si>
  <si>
    <t>Kaufmännische Angestellte</t>
  </si>
  <si>
    <t>Hildebrand</t>
  </si>
  <si>
    <t>Dagmar</t>
  </si>
  <si>
    <t>Angestellte</t>
  </si>
  <si>
    <t>Metzner</t>
  </si>
  <si>
    <t xml:space="preserve">Kerstin </t>
  </si>
  <si>
    <t>Diplom Bauingenieurin</t>
  </si>
  <si>
    <t>Ramcke</t>
  </si>
  <si>
    <t>Arne-Matz</t>
  </si>
  <si>
    <t>Projektmitarbeiter IQ Netzwerk</t>
  </si>
  <si>
    <t>Koch</t>
  </si>
  <si>
    <t>Gerrit</t>
  </si>
  <si>
    <t>Horstmann</t>
  </si>
  <si>
    <t>Werner</t>
  </si>
  <si>
    <t>selbständiger Versicherungs-
und Finanzmakler</t>
  </si>
  <si>
    <t>Dinges-Dierig, Alexandra (CDU)</t>
  </si>
  <si>
    <t>Feddern</t>
  </si>
  <si>
    <t>Sven</t>
  </si>
  <si>
    <t>Gärtner</t>
  </si>
  <si>
    <t>Hiller-Ohm, Gabriele (SPD)</t>
  </si>
  <si>
    <t>Klix</t>
  </si>
  <si>
    <t>Harald</t>
  </si>
  <si>
    <t>Taxiunternehmer</t>
  </si>
  <si>
    <t>Koch, Gerrit (FDP)</t>
  </si>
  <si>
    <t>Schaffer</t>
  </si>
  <si>
    <t>Claus</t>
  </si>
  <si>
    <t>Polizeibeamter</t>
  </si>
  <si>
    <t>Schulz, Jens Uwe (DIE LINKE)</t>
  </si>
  <si>
    <t>Röttger</t>
  </si>
  <si>
    <t>Anette</t>
  </si>
  <si>
    <t>Dipl. Ökotrophologin</t>
  </si>
  <si>
    <t>von Allwörden, Moritz (PIRATEN)</t>
  </si>
  <si>
    <t>Baasch</t>
  </si>
  <si>
    <t>Wolfgang</t>
  </si>
  <si>
    <t>Otzen, Kai (NPD)</t>
  </si>
  <si>
    <t>Mählenhoff</t>
  </si>
  <si>
    <t>Silke</t>
  </si>
  <si>
    <t>Angestellte öff. Dienst</t>
  </si>
  <si>
    <t>Elfenkämper, Christoph (AfD)</t>
  </si>
  <si>
    <t>Kölsche</t>
  </si>
  <si>
    <t>Benedict</t>
  </si>
  <si>
    <t>Misch, Thomas (FREIE WÄHLER)</t>
  </si>
  <si>
    <t>Wulf</t>
  </si>
  <si>
    <t>Arne</t>
  </si>
  <si>
    <t>Softwareingenieur</t>
  </si>
  <si>
    <t>Zunft</t>
  </si>
  <si>
    <t>Katjana</t>
  </si>
  <si>
    <t>Sozialpädagogin</t>
  </si>
  <si>
    <t>Farell</t>
  </si>
  <si>
    <t>Monika</t>
  </si>
  <si>
    <t>Unternehmerin</t>
  </si>
  <si>
    <t>Gaidetzka</t>
  </si>
  <si>
    <t>Andrea</t>
  </si>
  <si>
    <t>Selbständig Diplom-Ingenieur-Agrar (FH)</t>
  </si>
  <si>
    <t>Judaschke</t>
  </si>
  <si>
    <t>Michael</t>
  </si>
  <si>
    <t>Unternehmer</t>
  </si>
  <si>
    <t>Gabriele Hiller-Ohm, SPD</t>
  </si>
  <si>
    <t>Anke Eymer, CDU</t>
  </si>
  <si>
    <t>Wilhelm Melchers, FDP</t>
  </si>
  <si>
    <t>Krause, Ulrich Rechtsanwalt</t>
  </si>
  <si>
    <t>Rother, Thomas Mitglied des Landtages</t>
  </si>
  <si>
    <t>Sascha Thomas, DIE LINKE</t>
  </si>
  <si>
    <t>Koch, Gerrit Mitglied des Landtages</t>
  </si>
  <si>
    <t>Thomas Wulff, NPD</t>
  </si>
  <si>
    <t>Kleyer, André Student</t>
  </si>
  <si>
    <t>Revilla Parra, Jörg-Niklas Berufskraftfahrer</t>
  </si>
  <si>
    <t>Vandersee, Manfred Veranstaltungstechniker</t>
  </si>
  <si>
    <t>Scheicht, JuttaKauffrau</t>
  </si>
  <si>
    <t>Baasch, WolfgangMitglied des Landtages</t>
  </si>
  <si>
    <t>Stier, CarstenPolizeibeamter</t>
  </si>
  <si>
    <t>Gabriele Hiller-Ohm</t>
  </si>
  <si>
    <t>Akyurt, MichelleRechtsreferendarin</t>
  </si>
  <si>
    <t>Anke Eymer</t>
  </si>
  <si>
    <t>Jansen, AntjeErzieherin</t>
  </si>
  <si>
    <t>Karsten, GeorgServicetechniker</t>
  </si>
  <si>
    <t>Dr. Michaela Blunk</t>
  </si>
  <si>
    <t>Langbehn, BastianKaufmann im Einzelhandel</t>
  </si>
  <si>
    <t>Reinhart Jahnke</t>
  </si>
  <si>
    <t>Ragnar Harald Lüttke</t>
  </si>
  <si>
    <t>Dr. Helmut Ruge</t>
  </si>
  <si>
    <t>Krause, Ulrich</t>
  </si>
  <si>
    <t xml:space="preserve">Rechtsanwalt </t>
  </si>
  <si>
    <t>Rother, Thomas</t>
  </si>
  <si>
    <t>Angestellter, Landtagsabgeordneter</t>
  </si>
  <si>
    <t>Drozella, Wolfgang</t>
  </si>
  <si>
    <t>Betriebsprüfer</t>
  </si>
  <si>
    <t>Hilbrecht, Susanne</t>
  </si>
  <si>
    <t>Kauffrau</t>
  </si>
  <si>
    <t>Gabriele Hiller-Ohm (SPD)</t>
  </si>
  <si>
    <t>Jansen, Antje</t>
  </si>
  <si>
    <t>Pädagogin</t>
  </si>
  <si>
    <t>Anke Eymer (CDU)</t>
  </si>
  <si>
    <t>Weiß, Hans-Joachim</t>
  </si>
  <si>
    <t>Oberstudiendirektor a.D.</t>
  </si>
  <si>
    <t>FW-SH</t>
  </si>
  <si>
    <t>Schütte, Monika</t>
  </si>
  <si>
    <t>Hausfrau</t>
  </si>
  <si>
    <t>Angelika Birk (GRÜNE)</t>
  </si>
  <si>
    <t>Antje Jansen (PDS)</t>
  </si>
  <si>
    <t>Sauter, Frank</t>
  </si>
  <si>
    <t>Steuerberater, MdL</t>
  </si>
  <si>
    <t>Daniel Rottmann (PBC)</t>
  </si>
  <si>
    <t>Müller, Hans</t>
  </si>
  <si>
    <t>Dipl.-Sozialarbeiter, Landtagsabgeordneter</t>
  </si>
  <si>
    <t>Koch, Gerrit</t>
  </si>
  <si>
    <t>Fürter, Thorsten</t>
  </si>
  <si>
    <t>Richter</t>
  </si>
  <si>
    <t>Reiß, Oliver</t>
  </si>
  <si>
    <t>Müllwerker</t>
  </si>
  <si>
    <t>Misch, Thomas</t>
  </si>
  <si>
    <t>selbständig</t>
  </si>
  <si>
    <t>Karsten, Georg</t>
  </si>
  <si>
    <t>Industriemeister</t>
  </si>
  <si>
    <t>Suck, Michael</t>
  </si>
  <si>
    <t>Betriebswirt</t>
  </si>
  <si>
    <t>Reinhold Hiller, SPD</t>
  </si>
  <si>
    <t>Hans-Jürgen Schubert, GRÜNE</t>
  </si>
  <si>
    <t>Scheicht, Jutta</t>
  </si>
  <si>
    <t>Kauffrau, MdL</t>
  </si>
  <si>
    <t>Baasch, Wolfgang</t>
  </si>
  <si>
    <t>Erzieher, Landtagsabgeordneter</t>
  </si>
  <si>
    <t>Ragnar Harald Lüttke, PDS</t>
  </si>
  <si>
    <t>Schultz, Mirko</t>
  </si>
  <si>
    <t>Jurist</t>
  </si>
  <si>
    <t>Henning Raffel, REP</t>
  </si>
  <si>
    <t>Yüce, Yildiz</t>
  </si>
  <si>
    <t>Migrationssozialberaterin</t>
  </si>
  <si>
    <t>Dieter Kern, NPD</t>
  </si>
  <si>
    <t>Schulz, Jens Uwe</t>
  </si>
  <si>
    <t>Sozialpädagoge</t>
  </si>
  <si>
    <t>André Meyer, ödp</t>
  </si>
  <si>
    <t>Blauig, Michael</t>
  </si>
  <si>
    <t>Selbständig, Marketing &amp; Konzepte</t>
  </si>
  <si>
    <t>Lars F. Herzog, ChanceChanceChance</t>
  </si>
  <si>
    <t>Dr. Tetzlaff-Gahrmann, Rolf</t>
  </si>
  <si>
    <t>Internist</t>
  </si>
  <si>
    <t>Birgit Löwe, Individuelle Chance</t>
  </si>
  <si>
    <t>Reinhardt Holtfoth, NATURGESETZ</t>
  </si>
  <si>
    <t>Dipl. Betriebswirt</t>
  </si>
  <si>
    <t>Lötsch, Christopher</t>
  </si>
  <si>
    <t>Architekt</t>
  </si>
  <si>
    <t>Verwaltungsbeamter</t>
  </si>
  <si>
    <t>Birk, Angelika</t>
  </si>
  <si>
    <t>Lehrerin, MdL</t>
  </si>
  <si>
    <t>Bindal, Cemal</t>
  </si>
  <si>
    <t>Dolmetscher</t>
  </si>
  <si>
    <t>PDS</t>
  </si>
  <si>
    <t>Dipl. Sozialarbeiter</t>
  </si>
  <si>
    <t>Steuerberater</t>
  </si>
  <si>
    <t>Lüttke, Ragnar</t>
  </si>
  <si>
    <t>Steinmetz</t>
  </si>
  <si>
    <t>Erzieher</t>
  </si>
  <si>
    <t>Preuß, Thomas</t>
  </si>
  <si>
    <t>Dozent</t>
  </si>
  <si>
    <t>Voss, Harald</t>
  </si>
  <si>
    <t>Elektriker</t>
  </si>
  <si>
    <t>Gröpel, Renate</t>
  </si>
  <si>
    <t>Telekom-Beamtin</t>
  </si>
  <si>
    <t>Geißler, Thorsten</t>
  </si>
  <si>
    <t>Rechtsanwalt, Landtagsabgeordneter</t>
  </si>
  <si>
    <t>Barsuhn, Marion</t>
  </si>
  <si>
    <t>Bibliothekarin</t>
  </si>
  <si>
    <t>Dr. Blunk, Michaela</t>
  </si>
  <si>
    <t>Studienleiterin i.R.</t>
  </si>
  <si>
    <t>F.D.P.</t>
  </si>
  <si>
    <t>Woelke, Annette</t>
  </si>
  <si>
    <t>Altenpflegerin</t>
  </si>
  <si>
    <t>Böhrk, Gisela</t>
  </si>
  <si>
    <t>Ministerin a.D.</t>
  </si>
  <si>
    <t>Küsel, Uwe</t>
  </si>
  <si>
    <t>Oberregierungsrat</t>
  </si>
  <si>
    <t>Diplom-Volkswirtin</t>
  </si>
  <si>
    <t>Lange, Maria</t>
  </si>
  <si>
    <t>Sozialarbeiterin/Hausfrau</t>
  </si>
  <si>
    <t>Reinhardt, Frank</t>
  </si>
  <si>
    <t>Elektroinstallateur</t>
  </si>
  <si>
    <t>Kleiner, Helga</t>
  </si>
  <si>
    <t>Ministerin f. Frauen, Jugend, Wohnungs- u. Städtebau</t>
  </si>
  <si>
    <t>Rechtsreferendar</t>
  </si>
  <si>
    <t>Hornburg, Christiane</t>
  </si>
  <si>
    <t>Programmiererin</t>
  </si>
  <si>
    <t xml:space="preserve"> DIE FRAUEN</t>
  </si>
  <si>
    <t>Lüttke, Ragnar Harald</t>
  </si>
  <si>
    <t>Fraktionsgeschäftsführer</t>
  </si>
  <si>
    <t>Sabath, Ute</t>
  </si>
  <si>
    <t>Dozentin</t>
  </si>
  <si>
    <t>Sanders, Uwe</t>
  </si>
  <si>
    <t>Betriebswirt i.R.</t>
  </si>
  <si>
    <t>Thomas, Sascha</t>
  </si>
  <si>
    <t>Tankwart</t>
  </si>
  <si>
    <t>Landtagswahlergebnisse 2000 - 2022 Kandidierende nach Geschlecht</t>
  </si>
  <si>
    <t>Direktwahl inkl. Listenplätze</t>
  </si>
  <si>
    <t>Bundestagswahl 1998 - 2025 Lübecker Kandidierende nach Geschlecht</t>
  </si>
  <si>
    <r>
      <t xml:space="preserve">Klüssendorf, </t>
    </r>
    <r>
      <rPr>
        <sz val="8.5"/>
        <color rgb="FF000000"/>
        <rFont val="Open Sans"/>
        <family val="2"/>
      </rPr>
      <t>Tim SPD</t>
    </r>
  </si>
  <si>
    <r>
      <t xml:space="preserve">1 </t>
    </r>
    <r>
      <rPr>
        <b/>
        <sz val="8.5"/>
        <color rgb="FF000000"/>
        <rFont val="Open Sans"/>
        <family val="2"/>
      </rPr>
      <t xml:space="preserve">Dr. Schmidtke, </t>
    </r>
    <r>
      <rPr>
        <sz val="8.5"/>
        <color rgb="FF000000"/>
        <rFont val="Open Sans"/>
        <family val="2"/>
      </rPr>
      <t>Claudia CDU</t>
    </r>
  </si>
  <si>
    <r>
      <t xml:space="preserve">Lötsch, </t>
    </r>
    <r>
      <rPr>
        <sz val="8.5"/>
        <color rgb="FF000000"/>
        <rFont val="Open Sans"/>
        <family val="2"/>
      </rPr>
      <t>Christopher CDU</t>
    </r>
  </si>
  <si>
    <r>
      <t xml:space="preserve">2 </t>
    </r>
    <r>
      <rPr>
        <b/>
        <sz val="8.5"/>
        <color rgb="FF000000"/>
        <rFont val="Open Sans"/>
        <family val="2"/>
      </rPr>
      <t xml:space="preserve">Klüssendorf, </t>
    </r>
    <r>
      <rPr>
        <sz val="8.5"/>
        <color rgb="FF000000"/>
        <rFont val="Open Sans"/>
        <family val="2"/>
      </rPr>
      <t>Tim SPD</t>
    </r>
  </si>
  <si>
    <r>
      <t xml:space="preserve">Schörck, </t>
    </r>
    <r>
      <rPr>
        <sz val="8.5"/>
        <color rgb="FF000000"/>
        <rFont val="Open Sans"/>
        <family val="2"/>
      </rPr>
      <t>Robert FDP</t>
    </r>
  </si>
  <si>
    <r>
      <t xml:space="preserve">4 </t>
    </r>
    <r>
      <rPr>
        <b/>
        <sz val="8.5"/>
        <color rgb="FF000000"/>
        <rFont val="Open Sans"/>
        <family val="2"/>
      </rPr>
      <t xml:space="preserve">Hönel, </t>
    </r>
    <r>
      <rPr>
        <sz val="8.5"/>
        <color rgb="FF000000"/>
        <rFont val="Open Sans"/>
        <family val="2"/>
      </rPr>
      <t>Bruno GRÜNE</t>
    </r>
  </si>
  <si>
    <r>
      <t xml:space="preserve">Przygodda, </t>
    </r>
    <r>
      <rPr>
        <sz val="8.5"/>
        <color rgb="FF000000"/>
        <rFont val="Open Sans"/>
        <family val="2"/>
      </rPr>
      <t>Kerstin AfD</t>
    </r>
  </si>
  <si>
    <r>
      <t xml:space="preserve">5 </t>
    </r>
    <r>
      <rPr>
        <b/>
        <sz val="8.5"/>
        <color rgb="FF000000"/>
        <rFont val="Open Sans"/>
        <family val="2"/>
      </rPr>
      <t xml:space="preserve">Jenniches, </t>
    </r>
    <r>
      <rPr>
        <sz val="8.5"/>
        <color rgb="FF000000"/>
        <rFont val="Open Sans"/>
        <family val="2"/>
      </rPr>
      <t>David AfD</t>
    </r>
  </si>
  <si>
    <r>
      <t xml:space="preserve">Müller, </t>
    </r>
    <r>
      <rPr>
        <sz val="8.5"/>
        <color rgb="FF000000"/>
        <rFont val="Open Sans"/>
        <family val="2"/>
      </rPr>
      <t>Andreas DIE LINKE</t>
    </r>
  </si>
  <si>
    <r>
      <t xml:space="preserve">6 </t>
    </r>
    <r>
      <rPr>
        <b/>
        <sz val="8.5"/>
        <color rgb="FF000000"/>
        <rFont val="Open Sans"/>
        <family val="2"/>
      </rPr>
      <t xml:space="preserve">Tankacheyev, </t>
    </r>
    <r>
      <rPr>
        <sz val="8.5"/>
        <color rgb="FF000000"/>
        <rFont val="Open Sans"/>
        <family val="2"/>
      </rPr>
      <t>Emil DIE LINKE</t>
    </r>
  </si>
  <si>
    <r>
      <t>DIE LINKE</t>
    </r>
    <r>
      <rPr>
        <b/>
        <sz val="8.5"/>
        <color theme="1"/>
        <rFont val="Open Sans"/>
        <family val="2"/>
      </rPr>
      <t>.</t>
    </r>
  </si>
  <si>
    <r>
      <t xml:space="preserve">7 </t>
    </r>
    <r>
      <rPr>
        <b/>
        <sz val="8.5"/>
        <color rgb="FF000000"/>
        <rFont val="Open Sans"/>
        <family val="2"/>
      </rPr>
      <t xml:space="preserve">Schacht, </t>
    </r>
    <r>
      <rPr>
        <sz val="8.5"/>
        <color rgb="FF000000"/>
        <rFont val="Open Sans"/>
        <family val="2"/>
      </rPr>
      <t>Alexander Die PARTEI</t>
    </r>
  </si>
  <si>
    <r>
      <t xml:space="preserve">8 </t>
    </r>
    <r>
      <rPr>
        <b/>
        <sz val="8.5"/>
        <color rgb="FF000000"/>
        <rFont val="Open Sans"/>
        <family val="2"/>
      </rPr>
      <t xml:space="preserve">Voht, </t>
    </r>
    <r>
      <rPr>
        <sz val="8.5"/>
        <color rgb="FF000000"/>
        <rFont val="Open Sans"/>
        <family val="2"/>
      </rPr>
      <t>Gregor FREIE WÄHLER</t>
    </r>
  </si>
  <si>
    <r>
      <t xml:space="preserve">11 </t>
    </r>
    <r>
      <rPr>
        <b/>
        <sz val="8.5"/>
        <color rgb="FF000000"/>
        <rFont val="Open Sans"/>
        <family val="2"/>
      </rPr>
      <t>Möller</t>
    </r>
    <r>
      <rPr>
        <sz val="8.5"/>
        <color rgb="FF000000"/>
        <rFont val="Open Sans"/>
        <family val="2"/>
      </rPr>
      <t>, Lüder MLPD</t>
    </r>
  </si>
  <si>
    <r>
      <t xml:space="preserve">12 </t>
    </r>
    <r>
      <rPr>
        <b/>
        <sz val="8.5"/>
        <color rgb="FF000000"/>
        <rFont val="Open Sans"/>
        <family val="2"/>
      </rPr>
      <t>Kemper</t>
    </r>
    <r>
      <rPr>
        <sz val="8.5"/>
        <color rgb="FF000000"/>
        <rFont val="Open Sans"/>
        <family val="2"/>
      </rPr>
      <t>, Uta dieBasis</t>
    </r>
  </si>
  <si>
    <r>
      <t xml:space="preserve">13 </t>
    </r>
    <r>
      <rPr>
        <b/>
        <sz val="8.5"/>
        <color rgb="FF000000"/>
        <rFont val="Open Sans"/>
        <family val="2"/>
      </rPr>
      <t xml:space="preserve">Link, </t>
    </r>
    <r>
      <rPr>
        <sz val="8.5"/>
        <color rgb="FF000000"/>
        <rFont val="Open Sans"/>
        <family val="2"/>
      </rPr>
      <t>Wilfried DKP</t>
    </r>
  </si>
  <si>
    <r>
      <t xml:space="preserve">14 </t>
    </r>
    <r>
      <rPr>
        <b/>
        <sz val="8.5"/>
        <color rgb="FF000000"/>
        <rFont val="Open Sans"/>
        <family val="2"/>
      </rPr>
      <t xml:space="preserve">Wobusa, </t>
    </r>
    <r>
      <rPr>
        <sz val="8.5"/>
        <color rgb="FF000000"/>
        <rFont val="Open Sans"/>
        <family val="2"/>
      </rPr>
      <t>Jennifer du.</t>
    </r>
  </si>
  <si>
    <r>
      <t xml:space="preserve">15 </t>
    </r>
    <r>
      <rPr>
        <b/>
        <sz val="8.5"/>
        <color rgb="FF000000"/>
        <rFont val="Open Sans"/>
        <family val="2"/>
      </rPr>
      <t xml:space="preserve">Nielsen, </t>
    </r>
    <r>
      <rPr>
        <sz val="8.5"/>
        <color rgb="FF000000"/>
        <rFont val="Open Sans"/>
        <family val="2"/>
      </rPr>
      <t>Lutz LKR</t>
    </r>
  </si>
  <si>
    <r>
      <t xml:space="preserve">20 </t>
    </r>
    <r>
      <rPr>
        <b/>
        <sz val="8.5"/>
        <color rgb="FF000000"/>
        <rFont val="Open Sans"/>
        <family val="2"/>
      </rPr>
      <t xml:space="preserve">Sánchez Copano, </t>
    </r>
    <r>
      <rPr>
        <sz val="8.5"/>
        <color rgb="FF000000"/>
        <rFont val="Open Sans"/>
        <family val="2"/>
      </rPr>
      <t>Fabio Volt</t>
    </r>
  </si>
  <si>
    <r>
      <t xml:space="preserve">22 </t>
    </r>
    <r>
      <rPr>
        <b/>
        <sz val="8.5"/>
        <color rgb="FF000000"/>
        <rFont val="Open Sans"/>
        <family val="2"/>
      </rPr>
      <t xml:space="preserve">Kerkhoff, </t>
    </r>
    <r>
      <rPr>
        <sz val="8.5"/>
        <color rgb="FF000000"/>
        <rFont val="Open Sans"/>
        <family val="2"/>
      </rPr>
      <t>Thorsten -</t>
    </r>
  </si>
  <si>
    <t xml:space="preserve">Quelle: Hansestadt Lübeck, 1.102.2, Kommunale Statistikstelle
</t>
  </si>
  <si>
    <t>Direktwahl und Listenplätze</t>
  </si>
  <si>
    <r>
      <rPr>
        <b/>
        <sz val="24"/>
        <rFont val="Open Sans"/>
        <family val="2"/>
      </rPr>
      <t>Wahlen</t>
    </r>
    <r>
      <rPr>
        <b/>
        <sz val="10"/>
        <rFont val="Open Sans"/>
        <family val="2"/>
      </rPr>
      <t xml:space="preserve">
</t>
    </r>
    <r>
      <rPr>
        <i/>
        <sz val="8.5"/>
        <rFont val="Open Sans"/>
        <family val="2"/>
      </rPr>
      <t>David Burger, Jens Rimmele und Rolf Wagner</t>
    </r>
  </si>
  <si>
    <t>https://www.luebeck.de/de/rathaus/verwaltung/statistik/veroeffentlichungen/sonderveroeffentlichungen.html</t>
  </si>
  <si>
    <r>
      <t xml:space="preserve">Bundestagswahlen </t>
    </r>
    <r>
      <rPr>
        <b/>
        <vertAlign val="superscript"/>
        <sz val="6"/>
        <rFont val="Open Sans"/>
        <family val="2"/>
      </rPr>
      <t xml:space="preserve">1) </t>
    </r>
    <r>
      <rPr>
        <b/>
        <sz val="6"/>
        <rFont val="Open Sans"/>
        <family val="2"/>
      </rPr>
      <t xml:space="preserve"> </t>
    </r>
  </si>
  <si>
    <r>
      <t xml:space="preserve">Landtagswahlen </t>
    </r>
    <r>
      <rPr>
        <b/>
        <vertAlign val="superscript"/>
        <sz val="6"/>
        <rFont val="Open Sans"/>
        <family val="2"/>
      </rPr>
      <t>2)</t>
    </r>
  </si>
  <si>
    <r>
      <t xml:space="preserve">27.02.2000 </t>
    </r>
    <r>
      <rPr>
        <vertAlign val="superscript"/>
        <sz val="6"/>
        <color theme="1"/>
        <rFont val="Open Sans"/>
        <family val="2"/>
      </rPr>
      <t>1)</t>
    </r>
  </si>
  <si>
    <r>
      <t>13.10.1946</t>
    </r>
    <r>
      <rPr>
        <vertAlign val="superscript"/>
        <sz val="6"/>
        <rFont val="Open Sans"/>
        <family val="2"/>
      </rPr>
      <t xml:space="preserve"> 3)</t>
    </r>
  </si>
  <si>
    <r>
      <t xml:space="preserve">13.10.1946 </t>
    </r>
    <r>
      <rPr>
        <vertAlign val="superscript"/>
        <sz val="6"/>
        <rFont val="Open Sans"/>
        <family val="2"/>
      </rPr>
      <t xml:space="preserve"> 3)</t>
    </r>
  </si>
  <si>
    <r>
      <rPr>
        <vertAlign val="superscript"/>
        <sz val="6"/>
        <rFont val="Open Sans"/>
        <family val="2"/>
      </rPr>
      <t>1)</t>
    </r>
    <r>
      <rPr>
        <sz val="6"/>
        <rFont val="Open Sans"/>
        <family val="2"/>
      </rPr>
      <t xml:space="preserve"> Zweitstimmen-Ergebnisse für das Stadtgebiet. Wahlkreisergebnisse siehe Tabelle 1205</t>
    </r>
  </si>
  <si>
    <r>
      <rPr>
        <vertAlign val="superscript"/>
        <sz val="6"/>
        <rFont val="Open Sans"/>
        <family val="2"/>
      </rPr>
      <t>2)</t>
    </r>
    <r>
      <rPr>
        <sz val="6"/>
        <rFont val="Open Sans"/>
        <family val="2"/>
      </rPr>
      <t xml:space="preserve"> Ergebnisse für das Stadtgebiet, ab 2000 Zweitstimmen-Ergebnisse. Wahlkreisergebnisse siehe Tabelle 1204 </t>
    </r>
  </si>
  <si>
    <t>Wählende</t>
  </si>
  <si>
    <t>Wählende|</t>
  </si>
  <si>
    <t>Sitzverteilung der Kommunalwahl 2018</t>
  </si>
  <si>
    <t>Mera25</t>
  </si>
  <si>
    <t>PdH</t>
  </si>
  <si>
    <t>Heimat</t>
  </si>
  <si>
    <t>Verjüngungsforschung</t>
  </si>
  <si>
    <t>ABG</t>
  </si>
  <si>
    <t>DAVA</t>
  </si>
  <si>
    <t>KLIMALISTE</t>
  </si>
  <si>
    <t>LETZTE GENERATION</t>
  </si>
  <si>
    <t>PDV</t>
  </si>
  <si>
    <t>PdF</t>
  </si>
  <si>
    <t>Unabhängige Kandidaten</t>
  </si>
  <si>
    <r>
      <rPr>
        <b/>
        <sz val="8.5"/>
        <color theme="1"/>
        <rFont val="Open Sans"/>
        <family val="2"/>
      </rPr>
      <t>Bürgerschaft</t>
    </r>
    <r>
      <rPr>
        <sz val="8.5"/>
        <color theme="1"/>
        <rFont val="Open Sans"/>
        <family val="2"/>
      </rPr>
      <t xml:space="preserve">
Die Bürgerschaft ist das von den Lübecker Bürger:innen gewählte Kommunalparlament und das höchste beschlussfassende Organ der Hansestadt Lübeck. Sie wird alle fünf Jahre im Rahmen der Kommunalwahl gewählt. Ihre Aufgaben liegen insbesondere in der Gesetzgebung auf kommunaler Ebene, der Kontrolle der Verwaltung sowie der Entscheidung über den Haushalt der Stadt.</t>
    </r>
  </si>
  <si>
    <r>
      <rPr>
        <b/>
        <sz val="8.5"/>
        <color theme="1"/>
        <rFont val="Open Sans"/>
        <family val="2"/>
      </rPr>
      <t>Gültige Stimmen</t>
    </r>
    <r>
      <rPr>
        <sz val="8.5"/>
        <color theme="1"/>
        <rFont val="Open Sans"/>
        <family val="2"/>
      </rPr>
      <t xml:space="preserve">
Als gültig gelten alle Stimmen, die eindeutig einer Partei, einer Wählergemeinschaft oder einer Kandidat:in zugeordnet werden können. Ungültig sind Stimmen etwa dann, wenn der Stimmzettel nicht eindeutig gekennzeichnet oder verändert wurde.</t>
    </r>
  </si>
  <si>
    <r>
      <rPr>
        <b/>
        <sz val="8.5"/>
        <color theme="1"/>
        <rFont val="Open Sans"/>
        <family val="2"/>
      </rPr>
      <t>Listenplätze</t>
    </r>
    <r>
      <rPr>
        <sz val="8.5"/>
        <color theme="1"/>
        <rFont val="Open Sans"/>
        <family val="2"/>
      </rPr>
      <t xml:space="preserve">
Parteien und Wählergemeinschaften stellen Kandidat:innen für Wahlen in sogenannten Landes- oder Kommunalwahllisten auf. Die Reihenfolge dieser Listenplätze bestimmt, welche Personen – abhängig vom erzielten Stimmenanteil – in ein Parlament einziehen.</t>
    </r>
  </si>
  <si>
    <r>
      <rPr>
        <b/>
        <sz val="8.5"/>
        <color theme="1"/>
        <rFont val="Open Sans"/>
        <family val="2"/>
      </rPr>
      <t>Partei</t>
    </r>
    <r>
      <rPr>
        <sz val="8.5"/>
        <color theme="1"/>
        <rFont val="Open Sans"/>
        <family val="2"/>
      </rPr>
      <t xml:space="preserve">
Eine Partei ist ein Zusammenschluss von Bürger:innen, der dauerhaft auf die politische Willensbildung Einfluss nimmt und an Wahlen teilnimmt. Die rechtlichen Grundlagen finden sich im Grundgesetz sowie im Parteiengesetz. Parteien müssen demokratisch organisiert sein und über ein Programm verfügen.</t>
    </r>
  </si>
  <si>
    <r>
      <rPr>
        <b/>
        <sz val="8.5"/>
        <color theme="1"/>
        <rFont val="Open Sans"/>
        <family val="2"/>
      </rPr>
      <t xml:space="preserve">Quorum
</t>
    </r>
    <r>
      <rPr>
        <sz val="8.5"/>
        <color theme="1"/>
        <rFont val="Open Sans"/>
        <family val="2"/>
      </rPr>
      <t>Das Quorum bezeichnet die Mindestzahl an Stimmen oder Teilnehmenden, die für die Gültigkeit eines Wahl- oder Abstimmungsergebnisses erforderlich ist. In Schleswig-Holstein gilt z. B. bei Bürger:innenentscheiden ein nach Gemeindegröße gestaffeltes Quorum.</t>
    </r>
  </si>
  <si>
    <r>
      <rPr>
        <b/>
        <sz val="8.5"/>
        <color theme="1"/>
        <rFont val="Open Sans"/>
        <family val="2"/>
      </rPr>
      <t>Stichwahl</t>
    </r>
    <r>
      <rPr>
        <sz val="8.5"/>
        <color theme="1"/>
        <rFont val="Open Sans"/>
        <family val="2"/>
      </rPr>
      <t xml:space="preserve">
Eine Stichwahl findet statt, wenn im ersten Wahlgang keine Kandidat:in die erforderliche Mehrheit erreicht hat. Sie dient der Entscheidung zwischen den beiden Bewerber:innen mit den meisten Stimmen aus dem ersten Wahlgang. Häufig wird dieses Verfahren bei Direktwahlen angewendet, etwa bei Bürgermeister:innenwahlen.</t>
    </r>
  </si>
  <si>
    <r>
      <rPr>
        <b/>
        <sz val="8.5"/>
        <rFont val="Open Sans"/>
        <family val="2"/>
      </rPr>
      <t>Ungültige Stimme</t>
    </r>
    <r>
      <rPr>
        <sz val="8.5"/>
        <rFont val="Open Sans"/>
        <family val="2"/>
      </rPr>
      <t xml:space="preserve">
Eine Stimme ist ungültig, wenn der Stimmzettel den Willen der wählenden Person nicht zweifelsfrei erkennen lässt oder einen Zusatz oder Vorbehalt enthält.</t>
    </r>
  </si>
  <si>
    <r>
      <rPr>
        <b/>
        <sz val="8.5"/>
        <rFont val="Open Sans"/>
        <family val="2"/>
      </rPr>
      <t>Wahlbeteiligung</t>
    </r>
    <r>
      <rPr>
        <sz val="8.5"/>
        <rFont val="Open Sans"/>
        <family val="2"/>
      </rPr>
      <t xml:space="preserve">
Die Wahlbeteiligung gibt den Anteil der Wahlberechtigten wieder, die bei der Wahl von ihrem Wahlrecht Gebrauch gemacht haben. Auch ungültige Stimmzettel werden bei der Wahlbeteiligung mitgerechnet.</t>
    </r>
  </si>
  <si>
    <r>
      <rPr>
        <b/>
        <sz val="8.5"/>
        <rFont val="Open Sans"/>
        <family val="2"/>
      </rPr>
      <t>Wahl des Bürgermeisters</t>
    </r>
    <r>
      <rPr>
        <sz val="8.5"/>
        <rFont val="Open Sans"/>
        <family val="2"/>
      </rPr>
      <t xml:space="preserve">
Die Bürgermeister:innenwahl in Lübeck erfolgt als Direktwahl. Die Amtszeit beträgt sechs Jahre. Wahlberechtigt sind deutsche und EU-Bürger:innen ab 16 Jahren mit Hauptwohnsitz in Lübeck. Gewählt wird in geheimer und unmittelbarer Wahl.</t>
    </r>
  </si>
  <si>
    <r>
      <rPr>
        <b/>
        <sz val="8.5"/>
        <rFont val="Open Sans"/>
        <family val="2"/>
      </rPr>
      <t xml:space="preserve">Wählende
</t>
    </r>
    <r>
      <rPr>
        <sz val="8.5"/>
        <rFont val="Open Sans"/>
        <family val="2"/>
      </rPr>
      <t>Als Wählende werden alle Personen bezeichnet, die von ihrem aktiven Wahlrecht Gebrauch machen und ihre Stimme bei einer Wahl abgeben. Der Begriff ist geschlechtsneutral und ersetzt in amtlichen Texten zunehmend den Ausdruck „Wähler:innen“ öder "Wähler".</t>
    </r>
  </si>
  <si>
    <t>Partei für schulmedizinische Verjüngungsforschung (2015 bis 2022 als Gesundheitsforschung angetreten)</t>
  </si>
  <si>
    <t>Familie</t>
  </si>
  <si>
    <t>erforderliches Quorum ( = 10% der Wahlberechtigten)</t>
  </si>
  <si>
    <t xml:space="preserve">erforderliches Quorum (≥ 4% der Wahlberechtigten *)  </t>
  </si>
  <si>
    <r>
      <rPr>
        <b/>
        <sz val="8.5"/>
        <color theme="1"/>
        <rFont val="Open Sans"/>
        <family val="2"/>
      </rPr>
      <t>Bundestag / Bundestagswahl</t>
    </r>
    <r>
      <rPr>
        <sz val="8.5"/>
        <color theme="1"/>
        <rFont val="Open Sans"/>
        <family val="2"/>
      </rPr>
      <t xml:space="preserve">
Der Deutsche Bundestag setzt sich aus den gewählten Vertreter:innen des Volkes zusammen, die in einer allgemeinen, unmittelbaren, freien, gleichen und geheimen Wahl für eine Amtszeit von in der Regel vier Jahren bestimmt werden. Als Parlament der Bundesrepublik Deutschland hat er seinen Sitz in Berlin. Er bildet das zentrale Forum für demokratische Debatten und Entscheidungen, die alle Bürger:innen betreffen. Zu seinen Hauptaufgaben zählen die Gesetzgebung, die Wahl des Bundeskanzlers, die Kontrolle der Bundesregierung sowie die Verabschiedung des Staatshaushalts (Budgetrecht).</t>
    </r>
  </si>
  <si>
    <r>
      <rPr>
        <b/>
        <sz val="8.5"/>
        <color theme="1"/>
        <rFont val="Open Sans"/>
        <family val="2"/>
      </rPr>
      <t>Briefwahl</t>
    </r>
    <r>
      <rPr>
        <sz val="8.5"/>
        <color theme="1"/>
        <rFont val="Open Sans"/>
        <family val="2"/>
      </rPr>
      <t xml:space="preserve">
Eine Möglichkeit der Stimmabgabe, bei der die Wahlberechtigten ihre Stimme per Post abgeben können, anstatt persönlich im Wahllokal zu erscheinen. Dies bietet insbesondere Menschen, die am Wahltag verhindert sind, oder Kranken und Behinderten, die Möglichkeit, an der Wahl teilzunehmen.</t>
    </r>
  </si>
  <si>
    <r>
      <rPr>
        <b/>
        <sz val="8.5"/>
        <color theme="1"/>
        <rFont val="Open Sans"/>
        <family val="2"/>
      </rPr>
      <t>Europawahl</t>
    </r>
    <r>
      <rPr>
        <sz val="8.5"/>
        <color theme="1"/>
        <rFont val="Open Sans"/>
        <family val="2"/>
      </rPr>
      <t xml:space="preserve">
Die Wahl, bei der die Bürger der Europäischen Union alle fünf Jahre die Abgeordneten des Europäischen Parlaments wählen. Diese Wahl ermöglicht es den Bürger:innen, ihre Vertreter:innen direkt zu bestimmen, die ihre Interessen im Europäischen Parlament vertreten. Die Europawahl erfolgt in den EU-Mitgliedstaaten nach nationalen Wahlgesetzen, die den allgemeinen Grundsätzen der Demokratie entsprechen müssen. Für die Europawahl ist das Wahlalter in Deutschland im Jahr 2024 zum ersten Mal von 18 auf 16 Jahre herabgesetzt worden.</t>
    </r>
  </si>
  <si>
    <r>
      <rPr>
        <b/>
        <sz val="8.5"/>
        <color theme="1"/>
        <rFont val="Open Sans"/>
        <family val="2"/>
      </rPr>
      <t>Direktwahl</t>
    </r>
    <r>
      <rPr>
        <sz val="8.5"/>
        <color theme="1"/>
        <rFont val="Open Sans"/>
        <family val="2"/>
      </rPr>
      <t xml:space="preserve">
Als Direktwahl wird die unmittelbare Wahl einer Person durch die Bürger:innen bezeichnet. Beispiele sind die Wahl des Bürgermeisters oder von Abgeordneten in Wahlkreisen bei Bundestags-, Landtags- und Kommunalwahlen. Die Grundlage bildet jeweils das Kommunal- bzw. Wahlgesetz des Landes oder Bundes.</t>
    </r>
  </si>
  <si>
    <r>
      <rPr>
        <b/>
        <sz val="8.5"/>
        <color theme="1"/>
        <rFont val="Open Sans"/>
        <family val="2"/>
      </rPr>
      <t>Kommunalwahl</t>
    </r>
    <r>
      <rPr>
        <sz val="8.5"/>
        <color theme="1"/>
        <rFont val="Open Sans"/>
        <family val="2"/>
      </rPr>
      <t xml:space="preserve">
Die Kommunalwahl findet alle fünf Jahre statt. In Lübeck wählen die Bürger:innen dabei die Bürgerschaft. Wahlberechtigt sind deutsche und EU-Bürger:innen ab 16 Jahren mit Hauptwohnsitz in Lübeck. Es gilt das System der „personalisierten Verhältniswahl“.</t>
    </r>
  </si>
  <si>
    <r>
      <rPr>
        <b/>
        <sz val="8.5"/>
        <rFont val="Open Sans"/>
        <family val="2"/>
      </rPr>
      <t>Wahlkreis</t>
    </r>
    <r>
      <rPr>
        <sz val="8.5"/>
        <rFont val="Open Sans"/>
        <family val="2"/>
      </rPr>
      <t xml:space="preserve">
Ein Wahlkreis ist ein geografisch abgegrenztes Gebiet, in dem die Wählenden bei Bundestagswahlen, Landtagswahlen und Kommunalwahlen eine Direktkandidatin oder einen Direktkandidaten für das entsprechende Parlament wählen.
Für die Bundestagswahl 2025 war Deutschland in insgesamt 299 Wahlkreise aufgeteilt, die jeweils etwa gleich viele Wahlberechtigte umfassen sollten. Schleswig-Holstein war in 11 Wahlkreise aufgeteilt. Die Hansestadt Lübeck sowie das Amt Berkenthin und mehrere Gemeinden vom Amt Sandesneben Nusse bildeten den Wahlkreis 11 Lübeck.
Für die Landtagswahl in Schleswig-Holstein 2022 war das Bundesland in 35 Wahlkreise aufgeteilt. Das Gebiet der Hansestadt Lübeck umfasste die Wahlkreise 31, 32 und 33.
Direktkandidatinnen und  Direktkandidaten für die Lübecker Bürgerschaft konnten bei der Kommunalwahl 2023 in 25 Wahlkreisen Lübecks gewählt werden.</t>
    </r>
  </si>
  <si>
    <r>
      <rPr>
        <b/>
        <sz val="8.5"/>
        <color theme="1"/>
        <rFont val="Open Sans"/>
        <family val="2"/>
      </rPr>
      <t>Sitzverteilung</t>
    </r>
    <r>
      <rPr>
        <sz val="8.5"/>
        <color theme="1"/>
        <rFont val="Open Sans"/>
        <family val="2"/>
      </rPr>
      <t xml:space="preserve">
Die Sitzverteilung gibt Auskunft darüber, wie viele Sitze Parteien aufgrund des von ihnen erzielten Wahlergebnisses im Parlament erhalten. Die Sitzverteilung wird über spezielle Verfahren berechnet, z. B. das Sainte Laguë/Schepers-Verfahren. Dieses Verfahren bevorzugt keine großen noch kleinen Parteien und sorgt für eine ausgewogene Repräsentation im Parlament. Seit 2009 ist das Verfahren auch für die Sitzzuteilung bei Bundestags- und Europawahlen maßgeblich. Auch bei Landtags- und Kommunalwahlen in Schleswig-Holstein findet es  Anwendung.</t>
    </r>
  </si>
  <si>
    <r>
      <rPr>
        <b/>
        <sz val="8.5"/>
        <color theme="1"/>
        <rFont val="Open Sans"/>
        <family val="2"/>
      </rPr>
      <t>Stimme / Erststimme / Zweitstimme</t>
    </r>
    <r>
      <rPr>
        <sz val="8.5"/>
        <color theme="1"/>
        <rFont val="Open Sans"/>
        <family val="2"/>
      </rPr>
      <t xml:space="preserve">
Wählende in Lübeck haben bei Bundestags-, Landestags-, und Kommunalwahlen zwei Stimmen. Mit der Erststimme werden die Direktbewerber:innen der Wahlkreise gewählt. Mit der Zweitstimme entscheiden sich die Wählenden für eine bestimmte Partei. Die Zweitstimme ist ausschlaggebend dafür, wie viele Sitze im Parlament eine Partei erhält.
Im Gegensatz hierzu haben bei der Europawahl Wählende nur eine Stimme.</t>
    </r>
  </si>
  <si>
    <r>
      <rPr>
        <b/>
        <sz val="8.5"/>
        <rFont val="Open Sans"/>
        <family val="2"/>
      </rPr>
      <t xml:space="preserve">Wahlberechtigte
</t>
    </r>
    <r>
      <rPr>
        <sz val="8.5"/>
        <rFont val="Open Sans"/>
        <family val="2"/>
      </rPr>
      <t>Wahlberechtigte sind Personen, die das aktive Wahlrecht haben und somit wählen dürfen. Wer dieses Recht besitzt, kann sich je nach Wahl unterscheiden.</t>
    </r>
    <r>
      <rPr>
        <b/>
        <sz val="8.5"/>
        <rFont val="Open Sans"/>
        <family val="2"/>
      </rPr>
      <t xml:space="preserve">
</t>
    </r>
    <r>
      <rPr>
        <sz val="8.5"/>
        <rFont val="Open Sans"/>
        <family val="2"/>
      </rPr>
      <t xml:space="preserve">
Bei der Bundestagswahl 2025 durften beispielsweise alle Personen mit deutscher Staatsangehörigkeit ihre Stimme abgeben, die das 18. Lebensjahr vollendet hatten und seit mindestens drei Monaten in Deutschland gemeldet waren. Dauerhaft im Ausland lebende Deutsche, die keinen Wohnsitz mehr in Deutschland hatten, mussten für die Teilnahme an der Wahl ihre Eintragung in das Wählerverzeichnis ihrer letzten Heimatgemeinde in Deutschland beantragen.
Für die Europwahl 2024 waren in Lübeck hingegen alle wahlberechtigt, die das 16. Lebensjahr vollendet hatten (wurde von 18 abgesenkt); über die deutsche oder eine andere EU-Staatsbürgerschaft verfügten; in Lübeck wohnhaft waren und sich darüber hinaus seit mindestens drei Monaten in der EU aufhielten; sich in das Wählerverzeichnis eingetragen hatten (für Unionsbürgerinnen und Unionsbürger).</t>
    </r>
  </si>
  <si>
    <t>Bundestagswahlergebnisse im Wahlkreis 11 Lübeck 2005 - 2025 nach Parteien</t>
  </si>
  <si>
    <t>Kandidierende</t>
  </si>
  <si>
    <t>Dinges-Dierig</t>
  </si>
  <si>
    <t>Erz</t>
  </si>
  <si>
    <t>Saxe</t>
  </si>
  <si>
    <t>Schulz</t>
  </si>
  <si>
    <t>Hilbrecht</t>
  </si>
  <si>
    <t>Meißel</t>
  </si>
  <si>
    <t>Dr. Mildner</t>
  </si>
  <si>
    <t>Dr. Hoffmann</t>
  </si>
  <si>
    <t>Dr. Roll</t>
  </si>
  <si>
    <t>Wolter</t>
  </si>
  <si>
    <t>Alexandra Dinges-Dierig (CDU)</t>
  </si>
  <si>
    <t>Mathias Erz (unabhängig)</t>
  </si>
  <si>
    <t>Thorsten Fürter (GRÜNE)</t>
  </si>
  <si>
    <t>Harald Klix (unabhängig)</t>
  </si>
  <si>
    <t>Bernd Saxe (SPD)</t>
  </si>
  <si>
    <t>Jens Uwe Schulz (DIE LINKE)</t>
  </si>
  <si>
    <t>Susanne Hilbrecht (GRÜNE)</t>
  </si>
  <si>
    <t>Michael Koch (CDU)</t>
  </si>
  <si>
    <t>Gabriele Meißel (unabhängig)</t>
  </si>
  <si>
    <t>Dr. Raimund Mildner (unabhängig)</t>
  </si>
  <si>
    <t>Dr. Hans-Achim Roll (CDU)</t>
  </si>
  <si>
    <t>Hans-Bernhard Saxe (SPD)</t>
  </si>
  <si>
    <t>Deutsche Partei</t>
  </si>
  <si>
    <t>Zeichenerklärung / Abkürzungen</t>
  </si>
  <si>
    <t xml:space="preserve">- </t>
  </si>
  <si>
    <t>nichts vorhanden</t>
  </si>
  <si>
    <t>Tabellenwert gesperrt, weil Aussage nicht sinnvoll</t>
  </si>
  <si>
    <t>Anmerkung: 1951 bildeten die CDU, FDP und DP eine Wahlgemeinschaft "Lübeck der Einheimischen und Vertriebenen"</t>
  </si>
  <si>
    <t>diese Werte bilden zusammen die komplette vorausgehende Obergruppe ab</t>
  </si>
  <si>
    <t>Wähler*innengemeinschaft grün+alternativ+links</t>
  </si>
  <si>
    <t>gew.</t>
  </si>
  <si>
    <t>gewählte</t>
  </si>
  <si>
    <t>männlich</t>
  </si>
  <si>
    <t>weiblich</t>
  </si>
  <si>
    <t>inkl.</t>
  </si>
  <si>
    <t>inklusive</t>
  </si>
  <si>
    <t>Die Heimat (bis Juni 2023 als NPD angetreten)</t>
  </si>
  <si>
    <t>Aktion Bürger für Gerechtigkeit</t>
  </si>
  <si>
    <t>Bündnis Sahra Wagenknecht – Vernunft und Gerechtigkeit</t>
  </si>
  <si>
    <t>Demokratische Allianz für Vielfalt und Aufbruch</t>
  </si>
  <si>
    <t>Partei für Klimagerechtigkeit</t>
  </si>
  <si>
    <t>Die letzte Generation vor den Kipppunkten</t>
  </si>
  <si>
    <t>Partei der Vernunft</t>
  </si>
  <si>
    <t xml:space="preserve">Partei des Fortschritts </t>
  </si>
  <si>
    <t>≥</t>
  </si>
  <si>
    <t>GO</t>
  </si>
  <si>
    <t>Gemeindeordnung</t>
  </si>
  <si>
    <t>Abs.</t>
  </si>
  <si>
    <t>Absatz</t>
  </si>
  <si>
    <t>22,1%</t>
  </si>
  <si>
    <t>= 14,0% der Wahlberechtigten</t>
  </si>
  <si>
    <t>(67,4%)</t>
  </si>
  <si>
    <t>(32,6%)</t>
  </si>
  <si>
    <t>10 554  eingereichte Unterschriften, davon wurden 7 968 Unterschriften geprüft</t>
  </si>
  <si>
    <t>EW</t>
  </si>
  <si>
    <t>Einwohner:innen</t>
  </si>
  <si>
    <t>TOP</t>
  </si>
  <si>
    <t>Tagesordnungspunkt</t>
  </si>
  <si>
    <t>Drs.-Nr.</t>
  </si>
  <si>
    <t>Drucksachen-Nummer</t>
  </si>
  <si>
    <t>GmbH</t>
  </si>
  <si>
    <t>ALKIS</t>
  </si>
  <si>
    <t>N.</t>
  </si>
  <si>
    <t>Nord</t>
  </si>
  <si>
    <t>S.</t>
  </si>
  <si>
    <t>Süd</t>
  </si>
  <si>
    <t>Gesellschaft mit beschränkter Haftung</t>
  </si>
  <si>
    <t>Amtliches Liegenschaftskataster-Informationssystem</t>
  </si>
  <si>
    <t>größer gleich</t>
  </si>
  <si>
    <t>Dr.</t>
  </si>
  <si>
    <t>Doktor</t>
  </si>
  <si>
    <t>n</t>
  </si>
  <si>
    <t>Stichprobenumfang</t>
  </si>
  <si>
    <t>St.</t>
  </si>
  <si>
    <t>Sankt</t>
  </si>
  <si>
    <t>©</t>
  </si>
  <si>
    <t>Copyright</t>
  </si>
  <si>
    <t>EU</t>
  </si>
  <si>
    <t>Europäische Union</t>
  </si>
  <si>
    <t>z. B.</t>
  </si>
  <si>
    <t>zum Beispiel</t>
  </si>
  <si>
    <r>
      <rPr>
        <b/>
        <sz val="8.5"/>
        <rFont val="Open Sans"/>
        <family val="2"/>
      </rPr>
      <t xml:space="preserve">Wähler:innengemeinschaft
</t>
    </r>
    <r>
      <rPr>
        <sz val="8.5"/>
        <rFont val="Open Sans"/>
        <family val="2"/>
      </rPr>
      <t>Eine Wähler:innengemeinschaft ist ein Zusammenschluss von Bürger:innen, die auf kommunaler Ebene zu Wahlen antreten, ohne den Status einer Partei zu haben. Sie sind häufig lokal verankert und konzentrieren sich auf kommunale Themen.</t>
    </r>
  </si>
  <si>
    <t>Erläuterung der Parteikurznamen / Wähler:innengemeinschaft</t>
  </si>
  <si>
    <t>Bürger für Lübeck (Wähler:innengemeinschaft)</t>
  </si>
  <si>
    <t>Lübecker Bunt e. V. (Wähler:innengemeinschaft)</t>
  </si>
  <si>
    <r>
      <rPr>
        <b/>
        <sz val="8.5"/>
        <rFont val="Open Sans"/>
        <family val="2"/>
      </rPr>
      <t>Wahlbezirk / Stimmbezirk / Briefwahlbezirk</t>
    </r>
    <r>
      <rPr>
        <sz val="8.5"/>
        <rFont val="Open Sans"/>
        <family val="2"/>
      </rPr>
      <t xml:space="preserve">
Ein Wahlbezirk ist ein für die Wahl eingerichtetes geografisches Gebiet. In diesen Wahlbezirken, auch Stimmbezirke genannt, werden die Stimmen der Wählenden erfasst und ausgezählt. Die Wahlbezirke sollen nach den örtlichen Verhältnissen so abgegrenzt werden, dass allen Wahlberechtigten die Teilnahme an der Wahl möglichst erleichtert wird. Ein Wahlbezirk soll nicht mehr als 2 500 Einwohnende umfassen. Die Anzahl der Einwohnenden eines Wahlbezirks darf zur Wahrung des Wahlgeheimnisses aber nicht so gering sein, dass erkennbar wird, wie einzelne Wahlberechtigte gewählt haben. Für die Bundestagwahl 2025 beispielsweise wurden in der Hansestadt Lübeck zur persönlichen Stimmabgabe am Wahltag 111 Wahlbezirke eingerichtet. Zusätzlich ist das Stadtgebiet bei dieser Wahl in 54 Briefwahlbezirke unterteilt worden.</t>
    </r>
  </si>
  <si>
    <t>Tabelle</t>
  </si>
  <si>
    <t>Erläuterung der Parteikurznamen/Wähler:innengemeinschaft/Zeichenerklärung/Abkürzungen</t>
  </si>
  <si>
    <t>Wahlen in Lübeck  – Kernaussagen</t>
  </si>
  <si>
    <t>Kernaussagen</t>
  </si>
  <si>
    <r>
      <t xml:space="preserve">Die </t>
    </r>
    <r>
      <rPr>
        <b/>
        <sz val="8.5"/>
        <color theme="1"/>
        <rFont val="Open Sans"/>
        <family val="2"/>
      </rPr>
      <t>Kommunalwahl</t>
    </r>
    <r>
      <rPr>
        <sz val="8.5"/>
        <color theme="1"/>
        <rFont val="Open Sans"/>
        <family val="2"/>
      </rPr>
      <t xml:space="preserve"> 2023 war durch eine deutlich gestiegene Wahlbeteiligung geprägt: 41,6 % der Wahlberechtigten gaben ihre Stimme ab, nach nur 34,3 % im Jahr 2018. Damit setzte sich ein Trend der Erholung fort, wenngleich die Beteiligung historisch betrachtet weiter niedrig bleibt – in den 1970er Jahren lagen die Quoten regelmäßig über 70 %. Die Bürgerschaft ist politisch breit gefächert: CDU, SPD und GRÜNE erreichten jeweils zwischen 22,6 und 23,9 % und stellen die größten Fraktionen. Auffällig war der Zuwachs der GRÜNEN, die ihr Ergebnis deutlich verbessern konnten. Die CDU behauptete ihre Stellung, während die SPD Stimmen verlor. Die AfD kam auf 5,6 % und gewann einen Sitz hinzu. Auch Wählergemeinschaften wie „Bürger für Lübeck“ sowie kleinere Parteien erzielten Mandate. Die Fraktionen in der Bürgerschaft verdeutlichen eine zunehmende Ausdifferenzierung des Parteienspektrums, stabile Mehrheiten sind schwerer zu bilden.
Bei der </t>
    </r>
    <r>
      <rPr>
        <b/>
        <sz val="8.5"/>
        <color theme="1"/>
        <rFont val="Open Sans"/>
        <family val="2"/>
      </rPr>
      <t>Landtagswahl</t>
    </r>
    <r>
      <rPr>
        <sz val="8.5"/>
        <color theme="1"/>
        <rFont val="Open Sans"/>
        <family val="2"/>
      </rPr>
      <t xml:space="preserve"> 2022 lagen die Wahlbeteiligungen in den drei Lübecker Wahlkreisen zwischen 47 und 59 %. Die CDU erzielte die höchsten Stimmenanteile, gefolgt von den GRÜNEN und der SPD. Die GRÜNEN schnitten in Lübeck überdurchschnittlich stark ab und erreichten teils bis zu einem Drittel der Stimmen. FDP, AfD und DIE LINKE blieben bei rund 5 % und darunter. Seit 2005 ist ein langsamer Anstieg des Frauenanteils unter den Kandidierenden erkennbar, bei den Gewählten überwiegt weiterhin der Anteil männlicher Kandidaten.
Die </t>
    </r>
    <r>
      <rPr>
        <b/>
        <sz val="8.5"/>
        <color theme="1"/>
        <rFont val="Open Sans"/>
        <family val="2"/>
      </rPr>
      <t>Bundestagswahl</t>
    </r>
    <r>
      <rPr>
        <sz val="8.5"/>
        <color theme="1"/>
        <rFont val="Open Sans"/>
        <family val="2"/>
      </rPr>
      <t xml:space="preserve"> 2021 erreichte im Stadtgebiet Lübeck eine Beteiligung von 72,4 %. Bei der Wahl 2025 stieg sie auf fast 80 % – den höchsten Wert seit 1987. Damit zeigt sich, dass Bundestagswahlen die stärkste Mobilisierungskraft haben. Politisch war 2025 ein Wandel sichtbar: Die SPD gewann das Direktmandat, während die CDU die meisten Zweitstimmen erhielt. Die GRÜNEN erzielten zweistellige Werte, blieben jedoch hinter der Landtagswahl zurück. AfD (gut 15 %) und DIE LINKE (knapp 11 %) erzielten ihre besten Bundestagsergebnisse in Lübeck. Die Ergebnisse verdeutlichen eine stärkere Polarisierung bei gleichzeitig wachsender Fragmentierung und dem Aufkommen neuer Parteien wie dem BSW, das 2025 erstmals Stimmenanteile erreichte.</t>
    </r>
  </si>
  <si>
    <t>21 - St. Gertrud - Schlutup</t>
  </si>
  <si>
    <t>gew. Landetagsabgeordnete</t>
  </si>
  <si>
    <t>Zeitlicher Verlauf der Wahlbeteiligung der BGM-Wahl am 5. und 26.11.2023</t>
  </si>
  <si>
    <t>Daten für die Grafik 2018</t>
  </si>
  <si>
    <r>
      <rPr>
        <b/>
        <sz val="8.5"/>
        <color theme="1"/>
        <rFont val="Open Sans"/>
        <family val="2"/>
      </rPr>
      <t>Landtagswahl</t>
    </r>
    <r>
      <rPr>
        <sz val="8.5"/>
        <color theme="1"/>
        <rFont val="Open Sans"/>
        <family val="2"/>
      </rPr>
      <t xml:space="preserve">
Bei der Landtagswahl bestimmen die Wahlberechtigten die Abgeordneten des Schleswig-Holsteinischen Landtags. Die Wahlperiode beträgt fünf Jahre, wahlberechtigt sind Deutsche ab 16 Jahren, die seit mindestens sechs Wochen in Schleswig-Holstein bzw. der Hansestadt Lübeck eine Wohnung haben oder sich hier gewöhnlich aufhalten und keine Wohnung innerhalb und außerhalb des Landes haben. Auch hier gilt das System der personalisierten Verhältniswahl.</t>
    </r>
  </si>
  <si>
    <r>
      <rPr>
        <b/>
        <sz val="8.5"/>
        <color theme="1"/>
        <rFont val="Open Sans"/>
        <family val="2"/>
      </rPr>
      <t>Bürger:innenbegehren und Bürger:innenentscheide</t>
    </r>
    <r>
      <rPr>
        <sz val="8.5"/>
        <color theme="1"/>
        <rFont val="Open Sans"/>
        <family val="2"/>
      </rPr>
      <t xml:space="preserve">
Die Gemeindeordnung und die Kreisordnung geben den Wahlberechtigten das Recht, unter bestimmten Voraussetzungen über Selbstverwaltungsaufgaben selbst zu entscheiden. Zu einem Bürgerentscheid kommt es entweder durch Beschluss der Gemeinde- oder Stadtvertretung bzw. des Kreistages oder auf Antrag der Bürger:innen (Bürger:innenbegehren). Gegenstand des Bürger:innenentscheids dürfen nur Selbstverwaltungsangelegenheiten der Gemeinde bzw. des Kreises sein. Angelegenheiten, die in die Zuständigkeit des Landes oder des Bundes fallen, sind ausgeschlossen. Einem Bürger:innenentscheid nicht zugänglich sind z. B. auch Entscheidungen über Haushalt und Gebühren. Ein Bürger:innenentscheid ist erfolgreich, wenn die Mehrheit ein bestimmtes nach Einwohner:innengrößen der Gemeinden gestaffeltes Mindest-Quorum erreicht und die stimmberechtigten Bürger:innen die gestellte Frage mit „Ja“ beantwortet haben.</t>
    </r>
  </si>
  <si>
    <t>Interaktive Ergebnisse in der Wahlstatistikapp:</t>
  </si>
  <si>
    <t>Sophie Bachmann (Einzelbewerberin)</t>
  </si>
  <si>
    <t>Uwe Effenberger (Einzelbewerber)</t>
  </si>
  <si>
    <t>Dr. Axel Flasbarth (GRÜNE)</t>
  </si>
  <si>
    <t>Jan Lindenau (SPD und FW)</t>
  </si>
  <si>
    <t>Melanie Puschaddel-Freitag (CDU)</t>
  </si>
  <si>
    <t>Bürger:innenbegehren vom 16.8.2023</t>
  </si>
  <si>
    <t xml:space="preserve"> "Sind Sie dafür, dass der städtische Masterplan Klimaschutz hinsichtlich seiner Maßnahmen so angepasst wird, dass darin Klimaneutralität für die Hansestadt Lübeck insgesamt bis 2035 verankert wird"</t>
  </si>
  <si>
    <t>11 584  eingereichte Unterschriften, davon wurden 10 267 Unterschriften geprüft</t>
  </si>
  <si>
    <t>8 983</t>
  </si>
  <si>
    <t>Quelle: Politik Informationssystem Lübeck, Stand 13.10.2025</t>
  </si>
  <si>
    <t>30.9.2023: Die Bürgerschaft stimmt dem Bürgerbegehren zu (26 Ja / 19 Nein Stimmen).</t>
  </si>
  <si>
    <r>
      <t xml:space="preserve">Die </t>
    </r>
    <r>
      <rPr>
        <b/>
        <sz val="8.5"/>
        <color theme="1"/>
        <rFont val="Open Sans"/>
        <family val="2"/>
      </rPr>
      <t>Europawahl</t>
    </r>
    <r>
      <rPr>
        <sz val="8.5"/>
        <color theme="1"/>
        <rFont val="Open Sans"/>
        <family val="2"/>
      </rPr>
      <t xml:space="preserve"> 2024 brachte mit 58 % Beteiligung die höchste Quote seit 1979 und deutlich mehr als die beiden vorherigen Wahlen mit rund einem Drittel. CDU und SPD behaupteten ihre Positionen, BSW und Volt legten zu, GRÜNE und DIE LINKE verloren. Die klassischen Volksparteien bleiben bestimmend, doch die Vielfalt kleinerer Parteien wächst.
Bei den </t>
    </r>
    <r>
      <rPr>
        <b/>
        <sz val="8.5"/>
        <color theme="1"/>
        <rFont val="Open Sans"/>
        <family val="2"/>
      </rPr>
      <t>Bürgermeisterwahlen</t>
    </r>
    <r>
      <rPr>
        <sz val="8.5"/>
        <color theme="1"/>
        <rFont val="Open Sans"/>
        <family val="2"/>
      </rPr>
      <t xml:space="preserve"> 2023 setzte sich Amtsinhaber Jan Lindenau (SPD) in der Stichwahl mit rund zwei Dritteln der Stimmen gegen die CDU-Kandidatin Melanie Puschaddel-Freitag durch. Im ersten Wahlgang war er bereits führend. Die Beteiligung lag zunächst bei 37 % und sank in der Stichwahl auf 27 %. Bemerkenswert ist, dass Lindenau seine Stimmenzahl dennoch um über 3 000 erhöhen konnte. Über die Jahre zeigt sich ein Muster: Bürgermeisterwahlen mobilisieren deutlich weniger als Landtags- oder Bundestagswahlen. 
</t>
    </r>
    <r>
      <rPr>
        <b/>
        <sz val="8.5"/>
        <color theme="1"/>
        <rFont val="Open Sans"/>
        <family val="2"/>
      </rPr>
      <t>Bürgerbegehren und Bürgerentscheide</t>
    </r>
    <r>
      <rPr>
        <sz val="8.5"/>
        <color theme="1"/>
        <rFont val="Open Sans"/>
        <family val="2"/>
      </rPr>
      <t xml:space="preserve"> sind fester Bestandteil der Lübecker Demokratie. Beispiele sind das Schulbegehren Anfang der 1990er Jahre, der Entscheid zum Flughafen 2010, die erfolgreiche Begehren „Lübecks Linden leben lassen“ 2016 sowie Klimaneutralität bis 2035. Sie können politische Entscheidungen maßgeblich beeinflussen, sofern die gesetzlichen Quoren erreicht werden.
</t>
    </r>
    <r>
      <rPr>
        <b/>
        <sz val="8.5"/>
        <color theme="1"/>
        <rFont val="Open Sans"/>
        <family val="2"/>
      </rPr>
      <t xml:space="preserve">
Fazit</t>
    </r>
    <r>
      <rPr>
        <sz val="8.5"/>
        <color theme="1"/>
        <rFont val="Open Sans"/>
        <family val="2"/>
      </rPr>
      <t>: Die Wahlbeteiligung in Lübeck zeigt wieder Anzeichen einer Stabilisierung, bleibt aber stark von Wahlart und Themen abhängig. Während Bundestags- und Europawahlen hohe Quoten erzielen, stagnieren die Werte bei Bürgermeister- und Kommunalwahlen. Die Parteienlandschaft ist vielfältiger, große Mehrheiten kaum zu erwarten. Neue Parteien und Wählergemeinschaften erweitern das Spektrum, ohne die Dominanz von CDU und SPD grundsätzlich zu brechen. Mit dem Wahlalter 16 ist zudem eine junge Wählergruppe hinzugekommen. Bürgerentscheide ergänzen dieses Bild einer breiter werdenden Beteiligung und verdeutlichen, dass politische Entscheidungen zunehmend im Zusammenspiel von Bürgerschaft, Parteien und Bevölkerung entstehen.</t>
    </r>
  </si>
  <si>
    <t>Klimanentscheid Lübeck (klimaneutral bis 2035)</t>
  </si>
  <si>
    <t>Tabelle &amp; Diagramm</t>
  </si>
  <si>
    <t>Tabelle &amp; Karte</t>
  </si>
  <si>
    <t>Tabelle, Diagramm &amp; Karte</t>
  </si>
  <si>
    <t xml:space="preserve">* nach GO 16g Abs. 4 </t>
  </si>
  <si>
    <r>
      <rPr>
        <vertAlign val="superscript"/>
        <sz val="6"/>
        <rFont val="Open Sans"/>
        <family val="2"/>
      </rPr>
      <t>3)</t>
    </r>
    <r>
      <rPr>
        <sz val="6"/>
        <rFont val="Open Sans"/>
        <family val="2"/>
      </rPr>
      <t xml:space="preserve"> die Wahlberechtigte hatten 3 Stimmen</t>
    </r>
  </si>
  <si>
    <t>Ergebnis des ersten Wahlgangs</t>
  </si>
  <si>
    <t>Grafik: Hansestadt Lübeck, 1.102.2, Kommunale Statistikstelle</t>
  </si>
  <si>
    <t>Grafiken: Hansestadt Lübeck,1.102.2, Kommunale Statistikstelle</t>
  </si>
  <si>
    <t>11:00 Uhr *</t>
  </si>
  <si>
    <t>14:00 Uhr *</t>
  </si>
  <si>
    <t>16:45 Uhr *</t>
  </si>
  <si>
    <t>17:00 Uhr *</t>
  </si>
  <si>
    <t>Lübeck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</si>
</sst>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 ###\ ##0\ "/>
    <numFmt numFmtId="165" formatCode="[=0]&quot;- &quot;;#\ ##0\ "/>
    <numFmt numFmtId="166" formatCode="[=0]&quot;- &quot;;0.0\ "/>
    <numFmt numFmtId="167" formatCode="[=0]&quot;- &quot;;###\ ##0\ "/>
    <numFmt numFmtId="168" formatCode="[=0]&quot;- &quot;;###\ ##0.0\ "/>
    <numFmt numFmtId="169" formatCode="[=0]&quot;-  &quot;;0\ \ "/>
    <numFmt numFmtId="170" formatCode="0.0"/>
    <numFmt numFmtId="171" formatCode="#\ ##0\ \ \ "/>
    <numFmt numFmtId="172" formatCode="0.0\ \ \ "/>
    <numFmt numFmtId="173" formatCode="#\ ##0"/>
    <numFmt numFmtId="174" formatCode="[=0]\ \-;0.0"/>
    <numFmt numFmtId="175" formatCode="0\ 00#"/>
    <numFmt numFmtId="176" formatCode="#\ ##0\ \ "/>
    <numFmt numFmtId="177" formatCode="0.0\ \ "/>
    <numFmt numFmtId="178" formatCode="#\ ##0\ "/>
    <numFmt numFmtId="179" formatCode="[=0]\ &quot;-   &quot;;\ #\ ##0\ \ \ "/>
    <numFmt numFmtId="180" formatCode="0.0%"/>
    <numFmt numFmtId="181" formatCode="###\ ###"/>
    <numFmt numFmtId="182" formatCode="#\ ###\ ##0.0"/>
    <numFmt numFmtId="183" formatCode="d/m/yyyy;@"/>
    <numFmt numFmtId="184" formatCode="[=1]&quot;.&quot;;[=2]&quot;.&quot;;#\ ##0\ "/>
    <numFmt numFmtId="185" formatCode="[=1]&quot;.&quot;;[=2]&quot;.&quot;;#\ ##0.0\ "/>
    <numFmt numFmtId="186" formatCode="00"/>
    <numFmt numFmtId="187" formatCode="#\ ##0.0\ \ "/>
    <numFmt numFmtId="188" formatCode="[=0]&quot;-  &quot;;#\ ##0\ \ "/>
    <numFmt numFmtId="189" formatCode="[=0]&quot;- &quot;;0.0\ \ "/>
  </numFmts>
  <fonts count="70">
    <font>
      <sz val="11"/>
      <color theme="1"/>
      <name val="Calibri"/>
      <family val="2"/>
      <scheme val="minor"/>
    </font>
    <font>
      <sz val="11"/>
      <color theme="1"/>
      <name val="Calibri"/>
      <family val="2"/>
      <scheme val="minor"/>
    </font>
    <font>
      <sz val="10"/>
      <color theme="1"/>
      <name val="Arial"/>
      <family val="2"/>
    </font>
    <font>
      <sz val="10"/>
      <color indexed="8"/>
      <name val="MS Sans Serif"/>
      <family val="2"/>
    </font>
    <font>
      <b/>
      <sz val="10"/>
      <color theme="0"/>
      <name val="Arial"/>
      <family val="2"/>
    </font>
    <font>
      <sz val="10"/>
      <name val="Arial"/>
      <family val="2"/>
    </font>
    <font>
      <u/>
      <sz val="10"/>
      <color theme="10"/>
      <name val="MS Sans Serif"/>
      <family val="2"/>
    </font>
    <font>
      <sz val="10"/>
      <name val="MS Sans Serif"/>
      <family val="2"/>
    </font>
    <font>
      <b/>
      <sz val="8"/>
      <name val="Arial"/>
      <family val="2"/>
    </font>
    <font>
      <sz val="8"/>
      <name val="Arial"/>
      <family val="2"/>
    </font>
    <font>
      <b/>
      <sz val="10"/>
      <name val="Arial"/>
      <family val="2"/>
    </font>
    <font>
      <sz val="8"/>
      <color theme="1"/>
      <name val="Arial"/>
      <family val="2"/>
    </font>
    <font>
      <sz val="6"/>
      <name val="Arial"/>
      <family val="2"/>
    </font>
    <font>
      <sz val="8"/>
      <color theme="0"/>
      <name val="Arial"/>
      <family val="2"/>
    </font>
    <font>
      <sz val="9"/>
      <name val="Arial"/>
      <family val="2"/>
    </font>
    <font>
      <b/>
      <sz val="9"/>
      <name val="Arial"/>
      <family val="2"/>
    </font>
    <font>
      <sz val="8"/>
      <name val="Copos"/>
    </font>
    <font>
      <b/>
      <sz val="8"/>
      <name val="Copos"/>
    </font>
    <font>
      <sz val="10"/>
      <name val="Helv"/>
    </font>
    <font>
      <sz val="8"/>
      <color indexed="8"/>
      <name val="Arial"/>
      <family val="2"/>
    </font>
    <font>
      <sz val="7"/>
      <name val="Arial"/>
      <family val="2"/>
    </font>
    <font>
      <sz val="10"/>
      <name val="Open Sans"/>
      <family val="2"/>
    </font>
    <font>
      <b/>
      <sz val="10"/>
      <name val="Open Sans"/>
      <family val="2"/>
    </font>
    <font>
      <b/>
      <sz val="22"/>
      <name val="Open Sans"/>
      <family val="2"/>
    </font>
    <font>
      <sz val="8.5"/>
      <name val="Open Sans"/>
      <family val="2"/>
    </font>
    <font>
      <b/>
      <sz val="8.5"/>
      <name val="Open Sans"/>
      <family val="2"/>
    </font>
    <font>
      <sz val="8.5"/>
      <color theme="1"/>
      <name val="Open Sans"/>
      <family val="2"/>
    </font>
    <font>
      <b/>
      <sz val="10"/>
      <color theme="1"/>
      <name val="Open Sans"/>
      <family val="2"/>
    </font>
    <font>
      <sz val="7"/>
      <name val="Open Sans"/>
      <family val="2"/>
    </font>
    <font>
      <sz val="7.5"/>
      <name val="Open Sans"/>
      <family val="2"/>
    </font>
    <font>
      <sz val="8.5"/>
      <color theme="0"/>
      <name val="Open Sans"/>
      <family val="2"/>
    </font>
    <font>
      <u/>
      <sz val="8.5"/>
      <name val="Open Sans"/>
      <family val="2"/>
    </font>
    <font>
      <i/>
      <sz val="7"/>
      <name val="Open Sans"/>
      <family val="2"/>
    </font>
    <font>
      <b/>
      <sz val="8.5"/>
      <color theme="1"/>
      <name val="Open Sans"/>
      <family val="2"/>
    </font>
    <font>
      <b/>
      <sz val="24"/>
      <name val="Open Sans"/>
      <family val="2"/>
    </font>
    <font>
      <i/>
      <sz val="8.5"/>
      <name val="Open Sans"/>
      <family val="2"/>
    </font>
    <font>
      <sz val="11"/>
      <color rgb="FF202122"/>
      <name val="Arial"/>
      <family val="2"/>
    </font>
    <font>
      <u/>
      <sz val="11"/>
      <color theme="10"/>
      <name val="Calibri"/>
      <family val="2"/>
      <scheme val="minor"/>
    </font>
    <font>
      <u/>
      <sz val="8.5"/>
      <color theme="10"/>
      <name val="Open Sans"/>
      <family val="2"/>
    </font>
    <font>
      <sz val="8"/>
      <name val="Open Sans"/>
      <family val="2"/>
    </font>
    <font>
      <b/>
      <sz val="8"/>
      <name val="Open Sans"/>
      <family val="2"/>
    </font>
    <font>
      <sz val="10"/>
      <color theme="0"/>
      <name val="Open Sans"/>
      <family val="2"/>
    </font>
    <font>
      <b/>
      <sz val="10"/>
      <color theme="0"/>
      <name val="Open Sans"/>
      <family val="2"/>
    </font>
    <font>
      <sz val="10"/>
      <color indexed="8"/>
      <name val="MS Sans Serif"/>
    </font>
    <font>
      <sz val="12"/>
      <name val="Arial"/>
      <family val="2"/>
    </font>
    <font>
      <b/>
      <sz val="8.5"/>
      <color theme="0"/>
      <name val="Open Sans"/>
      <family val="2"/>
    </font>
    <font>
      <sz val="10"/>
      <color rgb="FF303030"/>
      <name val="Arial"/>
      <family val="2"/>
    </font>
    <font>
      <b/>
      <sz val="10"/>
      <color rgb="FF303030"/>
      <name val="Arial"/>
      <family val="2"/>
    </font>
    <font>
      <sz val="8.5"/>
      <color rgb="FF303030"/>
      <name val="Open Sans"/>
      <family val="2"/>
    </font>
    <font>
      <sz val="10"/>
      <color theme="1"/>
      <name val="Open Sans"/>
      <family val="2"/>
    </font>
    <font>
      <sz val="11"/>
      <color theme="1"/>
      <name val="Arial"/>
      <family val="2"/>
    </font>
    <font>
      <b/>
      <sz val="8.5"/>
      <color rgb="FF000000"/>
      <name val="Open Sans"/>
      <family val="2"/>
    </font>
    <font>
      <sz val="8.5"/>
      <color rgb="FF000000"/>
      <name val="Open Sans"/>
      <family val="2"/>
    </font>
    <font>
      <b/>
      <sz val="6"/>
      <name val="Open Sans"/>
      <family val="2"/>
    </font>
    <font>
      <sz val="6"/>
      <name val="Open Sans"/>
      <family val="2"/>
    </font>
    <font>
      <sz val="6"/>
      <color indexed="8"/>
      <name val="Open Sans"/>
      <family val="2"/>
    </font>
    <font>
      <i/>
      <sz val="6"/>
      <name val="Open Sans"/>
      <family val="2"/>
    </font>
    <font>
      <b/>
      <vertAlign val="superscript"/>
      <sz val="6"/>
      <name val="Open Sans"/>
      <family val="2"/>
    </font>
    <font>
      <sz val="6"/>
      <color theme="1"/>
      <name val="Open Sans"/>
      <family val="2"/>
    </font>
    <font>
      <i/>
      <sz val="6"/>
      <color theme="1"/>
      <name val="Open Sans"/>
      <family val="2"/>
    </font>
    <font>
      <vertAlign val="superscript"/>
      <sz val="6"/>
      <color theme="1"/>
      <name val="Open Sans"/>
      <family val="2"/>
    </font>
    <font>
      <vertAlign val="superscript"/>
      <sz val="6"/>
      <name val="Open Sans"/>
      <family val="2"/>
    </font>
    <font>
      <sz val="8.5"/>
      <color rgb="FF202122"/>
      <name val="Open Sans"/>
      <family val="2"/>
    </font>
    <font>
      <sz val="10"/>
      <color rgb="FFFF0000"/>
      <name val="Arial"/>
      <family val="2"/>
    </font>
    <font>
      <sz val="9"/>
      <name val="Open Sans"/>
      <family val="2"/>
    </font>
    <font>
      <b/>
      <sz val="9"/>
      <name val="Open Sans"/>
      <family val="2"/>
    </font>
    <font>
      <sz val="7"/>
      <color theme="1"/>
      <name val="Open Sans"/>
      <family val="2"/>
    </font>
    <font>
      <b/>
      <sz val="8.5"/>
      <color rgb="FF303030"/>
      <name val="Open Sans"/>
      <family val="2"/>
    </font>
    <font>
      <b/>
      <sz val="12"/>
      <name val="Open Sans"/>
      <family val="2"/>
    </font>
    <font>
      <b/>
      <sz val="12"/>
      <color theme="1"/>
      <name val="Open Sans"/>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EAC1"/>
        <bgColor indexed="64"/>
      </patternFill>
    </fill>
  </fills>
  <borders count="24">
    <border>
      <left/>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auto="1"/>
      </right>
      <top style="thin">
        <color auto="1"/>
      </top>
      <bottom style="hair">
        <color auto="1"/>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right/>
      <top style="thin">
        <color auto="1"/>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auto="1"/>
      </top>
      <bottom/>
      <diagonal/>
    </border>
    <border>
      <left style="hair">
        <color indexed="64"/>
      </left>
      <right/>
      <top style="thin">
        <color auto="1"/>
      </top>
      <bottom/>
      <diagonal/>
    </border>
    <border>
      <left/>
      <right style="thick">
        <color theme="0" tint="-4.9989318521683403E-2"/>
      </right>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s>
  <cellStyleXfs count="23">
    <xf numFmtId="0" fontId="0" fillId="0" borderId="0"/>
    <xf numFmtId="0" fontId="2" fillId="0" borderId="0"/>
    <xf numFmtId="0" fontId="3" fillId="0" borderId="0"/>
    <xf numFmtId="0" fontId="6" fillId="0" borderId="0" applyNumberFormat="0" applyFill="0" applyBorder="0" applyAlignment="0" applyProtection="0"/>
    <xf numFmtId="0" fontId="7" fillId="0" borderId="0"/>
    <xf numFmtId="0" fontId="5" fillId="0" borderId="0"/>
    <xf numFmtId="0" fontId="5" fillId="0" borderId="0"/>
    <xf numFmtId="0" fontId="7" fillId="0" borderId="0"/>
    <xf numFmtId="0" fontId="5" fillId="0" borderId="0"/>
    <xf numFmtId="0" fontId="1" fillId="0" borderId="0"/>
    <xf numFmtId="0" fontId="18" fillId="0" borderId="0"/>
    <xf numFmtId="9" fontId="5" fillId="0" borderId="0" applyFont="0" applyFill="0" applyBorder="0" applyAlignment="0" applyProtection="0"/>
    <xf numFmtId="0" fontId="37" fillId="0" borderId="0" applyNumberFormat="0" applyFill="0" applyBorder="0" applyAlignment="0" applyProtection="0"/>
    <xf numFmtId="0" fontId="9" fillId="0" borderId="0"/>
    <xf numFmtId="0" fontId="43" fillId="0" borderId="0"/>
    <xf numFmtId="0" fontId="7" fillId="0" borderId="0"/>
    <xf numFmtId="0" fontId="5" fillId="0" borderId="0"/>
    <xf numFmtId="0" fontId="1" fillId="0" borderId="0"/>
    <xf numFmtId="0" fontId="2" fillId="0" borderId="0"/>
    <xf numFmtId="0" fontId="49" fillId="0" borderId="0"/>
    <xf numFmtId="0" fontId="9" fillId="0" borderId="0"/>
    <xf numFmtId="0" fontId="6" fillId="0" borderId="0" applyNumberFormat="0" applyFill="0" applyBorder="0" applyAlignment="0" applyProtection="0"/>
    <xf numFmtId="0" fontId="2" fillId="0" borderId="0"/>
  </cellStyleXfs>
  <cellXfs count="596">
    <xf numFmtId="0" fontId="0" fillId="0" borderId="0" xfId="0"/>
    <xf numFmtId="1" fontId="8" fillId="2" borderId="0" xfId="4" applyNumberFormat="1" applyFont="1" applyFill="1"/>
    <xf numFmtId="164" fontId="9" fillId="2" borderId="0" xfId="4" applyNumberFormat="1" applyFont="1" applyFill="1"/>
    <xf numFmtId="164" fontId="9" fillId="0" borderId="0" xfId="4" applyNumberFormat="1" applyFont="1"/>
    <xf numFmtId="0" fontId="9" fillId="0" borderId="0" xfId="5" applyFont="1" applyBorder="1" applyAlignment="1"/>
    <xf numFmtId="165" fontId="9" fillId="2" borderId="0" xfId="4" applyNumberFormat="1" applyFont="1" applyFill="1" applyBorder="1" applyAlignment="1">
      <alignment horizontal="right"/>
    </xf>
    <xf numFmtId="0" fontId="9" fillId="0" borderId="0" xfId="6" applyFont="1" applyBorder="1"/>
    <xf numFmtId="0" fontId="9" fillId="0" borderId="0" xfId="6" applyFont="1"/>
    <xf numFmtId="0" fontId="11" fillId="0" borderId="0" xfId="1" applyFont="1" applyAlignment="1"/>
    <xf numFmtId="0" fontId="2" fillId="0" borderId="0" xfId="1"/>
    <xf numFmtId="0" fontId="11" fillId="0" borderId="0" xfId="1" applyFont="1"/>
    <xf numFmtId="0" fontId="2" fillId="0" borderId="0" xfId="1" applyAlignment="1"/>
    <xf numFmtId="1" fontId="10" fillId="0" borderId="0" xfId="4" applyNumberFormat="1" applyFont="1" applyAlignment="1">
      <alignment horizontal="left"/>
    </xf>
    <xf numFmtId="164" fontId="10" fillId="0" borderId="0" xfId="4" applyNumberFormat="1" applyFont="1" applyAlignment="1">
      <alignment horizontal="left"/>
    </xf>
    <xf numFmtId="164" fontId="10" fillId="0" borderId="0" xfId="4" applyNumberFormat="1" applyFont="1"/>
    <xf numFmtId="0" fontId="7" fillId="0" borderId="0" xfId="4"/>
    <xf numFmtId="165" fontId="12" fillId="2" borderId="0" xfId="4" applyNumberFormat="1" applyFont="1" applyFill="1" applyBorder="1" applyAlignment="1">
      <alignment horizontal="right"/>
    </xf>
    <xf numFmtId="166" fontId="12" fillId="2" borderId="0" xfId="4" applyNumberFormat="1" applyFont="1" applyFill="1" applyAlignment="1">
      <alignment horizontal="right"/>
    </xf>
    <xf numFmtId="164" fontId="12" fillId="0" borderId="0" xfId="4" applyNumberFormat="1" applyFont="1"/>
    <xf numFmtId="0" fontId="7" fillId="0" borderId="0" xfId="7"/>
    <xf numFmtId="170" fontId="9" fillId="0" borderId="0" xfId="6" applyNumberFormat="1" applyFont="1"/>
    <xf numFmtId="164" fontId="4" fillId="0" borderId="0" xfId="4" applyNumberFormat="1" applyFont="1" applyAlignment="1">
      <alignment horizontal="left"/>
    </xf>
    <xf numFmtId="164" fontId="4" fillId="0" borderId="0" xfId="4" applyNumberFormat="1" applyFont="1"/>
    <xf numFmtId="0" fontId="13" fillId="2" borderId="0" xfId="5" applyFont="1" applyFill="1" applyBorder="1" applyAlignment="1">
      <alignment vertical="center" wrapText="1"/>
    </xf>
    <xf numFmtId="0" fontId="13" fillId="0" borderId="0" xfId="5" applyFont="1" applyBorder="1" applyAlignment="1">
      <alignment vertical="top"/>
    </xf>
    <xf numFmtId="0" fontId="9" fillId="0" borderId="0" xfId="5" applyFont="1" applyBorder="1" applyAlignment="1">
      <alignment vertical="top"/>
    </xf>
    <xf numFmtId="0" fontId="8" fillId="0" borderId="0" xfId="5" applyFont="1" applyBorder="1" applyAlignment="1">
      <alignment horizontal="center" vertical="center"/>
    </xf>
    <xf numFmtId="172" fontId="9" fillId="0" borderId="0" xfId="5" applyNumberFormat="1" applyFont="1" applyBorder="1" applyAlignment="1"/>
    <xf numFmtId="0" fontId="8" fillId="0" borderId="0" xfId="5" applyFont="1" applyBorder="1" applyAlignment="1">
      <alignment vertical="center"/>
    </xf>
    <xf numFmtId="0" fontId="9" fillId="0" borderId="0" xfId="6" applyFont="1" applyAlignment="1">
      <alignment vertical="center"/>
    </xf>
    <xf numFmtId="0" fontId="5" fillId="0" borderId="0" xfId="6" applyFont="1"/>
    <xf numFmtId="0" fontId="5" fillId="0" borderId="0" xfId="6" applyFont="1" applyAlignment="1"/>
    <xf numFmtId="0" fontId="8" fillId="0" borderId="0" xfId="6" applyFont="1"/>
    <xf numFmtId="0" fontId="14" fillId="0" borderId="0" xfId="6" applyFont="1"/>
    <xf numFmtId="0" fontId="14" fillId="0" borderId="0" xfId="6" applyFont="1" applyAlignment="1">
      <alignment horizontal="right"/>
    </xf>
    <xf numFmtId="170" fontId="14" fillId="0" borderId="0" xfId="6" applyNumberFormat="1" applyFont="1" applyAlignment="1">
      <alignment horizontal="right"/>
    </xf>
    <xf numFmtId="0" fontId="15" fillId="0" borderId="0" xfId="6" applyFont="1"/>
    <xf numFmtId="0" fontId="16" fillId="0" borderId="0" xfId="6" applyFont="1" applyAlignment="1">
      <alignment vertical="center"/>
    </xf>
    <xf numFmtId="0" fontId="16" fillId="0" borderId="0" xfId="6" applyFont="1"/>
    <xf numFmtId="0" fontId="17" fillId="0" borderId="0" xfId="6" applyFont="1"/>
    <xf numFmtId="0" fontId="16" fillId="0" borderId="0" xfId="6" applyFont="1" applyBorder="1"/>
    <xf numFmtId="170" fontId="16" fillId="0" borderId="0" xfId="6" applyNumberFormat="1" applyFont="1" applyBorder="1"/>
    <xf numFmtId="170" fontId="16" fillId="0" borderId="0" xfId="6" applyNumberFormat="1" applyFont="1"/>
    <xf numFmtId="0" fontId="9" fillId="0" borderId="0" xfId="10" applyFont="1" applyAlignment="1">
      <alignment horizontal="left"/>
    </xf>
    <xf numFmtId="0" fontId="9" fillId="0" borderId="0" xfId="10" applyFont="1"/>
    <xf numFmtId="0" fontId="19" fillId="0" borderId="0" xfId="10" applyFont="1" applyFill="1"/>
    <xf numFmtId="0" fontId="9" fillId="0" borderId="0" xfId="10" applyFont="1" applyAlignment="1">
      <alignment vertical="center"/>
    </xf>
    <xf numFmtId="0" fontId="8" fillId="0" borderId="0" xfId="10" applyFont="1"/>
    <xf numFmtId="0" fontId="12" fillId="0" borderId="0" xfId="10" applyFont="1"/>
    <xf numFmtId="0" fontId="20" fillId="0" borderId="0" xfId="10" applyFont="1"/>
    <xf numFmtId="0" fontId="20" fillId="0" borderId="0" xfId="10" applyFont="1" applyAlignment="1">
      <alignment horizontal="left"/>
    </xf>
    <xf numFmtId="0" fontId="9" fillId="0" borderId="0" xfId="10" applyFont="1" applyBorder="1"/>
    <xf numFmtId="0" fontId="14" fillId="0" borderId="0" xfId="6" applyFont="1" applyAlignment="1"/>
    <xf numFmtId="0" fontId="9" fillId="0" borderId="0" xfId="6" applyFont="1" applyAlignment="1"/>
    <xf numFmtId="0" fontId="9" fillId="0" borderId="0" xfId="6" applyFont="1" applyAlignment="1">
      <alignment vertical="top"/>
    </xf>
    <xf numFmtId="0" fontId="9" fillId="2" borderId="0" xfId="6" applyFont="1" applyFill="1" applyAlignment="1"/>
    <xf numFmtId="0" fontId="21" fillId="2" borderId="0" xfId="1" applyFont="1" applyFill="1" applyBorder="1"/>
    <xf numFmtId="0" fontId="21" fillId="2" borderId="0" xfId="1" applyFont="1" applyFill="1"/>
    <xf numFmtId="0" fontId="22" fillId="2" borderId="0" xfId="1" applyFont="1" applyFill="1" applyBorder="1" applyAlignment="1">
      <alignment horizontal="left"/>
    </xf>
    <xf numFmtId="0" fontId="21" fillId="2" borderId="0" xfId="1" applyFont="1" applyFill="1" applyAlignment="1">
      <alignment horizontal="left"/>
    </xf>
    <xf numFmtId="0" fontId="21" fillId="2" borderId="0" xfId="1" applyFont="1" applyFill="1" applyAlignment="1">
      <alignment horizontal="right"/>
    </xf>
    <xf numFmtId="0" fontId="21" fillId="2" borderId="0" xfId="2" applyFont="1" applyFill="1" applyAlignment="1">
      <alignment horizontal="left"/>
    </xf>
    <xf numFmtId="0" fontId="22" fillId="2" borderId="0" xfId="1" applyFont="1" applyFill="1" applyAlignment="1">
      <alignment vertical="top" wrapText="1"/>
    </xf>
    <xf numFmtId="0" fontId="22" fillId="2" borderId="0" xfId="1" applyFont="1" applyFill="1" applyBorder="1" applyAlignment="1">
      <alignment vertical="top" wrapText="1"/>
    </xf>
    <xf numFmtId="0" fontId="22" fillId="2" borderId="0" xfId="2" applyFont="1" applyFill="1" applyAlignment="1">
      <alignment wrapText="1"/>
    </xf>
    <xf numFmtId="0" fontId="22" fillId="2" borderId="0" xfId="2" applyFont="1" applyFill="1" applyBorder="1" applyAlignment="1">
      <alignment vertical="center" wrapText="1"/>
    </xf>
    <xf numFmtId="0" fontId="24" fillId="2" borderId="0" xfId="1" applyFont="1" applyFill="1" applyAlignment="1">
      <alignment horizontal="left"/>
    </xf>
    <xf numFmtId="0" fontId="24" fillId="2" borderId="0" xfId="1" applyFont="1" applyFill="1" applyAlignment="1">
      <alignment horizontal="right"/>
    </xf>
    <xf numFmtId="0" fontId="25" fillId="2" borderId="0" xfId="2" applyFont="1" applyFill="1"/>
    <xf numFmtId="0" fontId="24" fillId="2" borderId="0" xfId="2" applyFont="1" applyFill="1" applyAlignment="1">
      <alignment horizontal="left"/>
    </xf>
    <xf numFmtId="0" fontId="24" fillId="2" borderId="0" xfId="3" applyFont="1" applyFill="1" applyAlignment="1">
      <alignment horizontal="left"/>
    </xf>
    <xf numFmtId="164" fontId="24" fillId="0" borderId="0" xfId="4" applyNumberFormat="1" applyFont="1"/>
    <xf numFmtId="0" fontId="24" fillId="0" borderId="0" xfId="5" applyFont="1" applyBorder="1" applyAlignment="1"/>
    <xf numFmtId="164" fontId="24" fillId="2" borderId="0" xfId="4" applyNumberFormat="1" applyFont="1" applyFill="1"/>
    <xf numFmtId="0" fontId="26" fillId="0" borderId="0" xfId="1" applyFont="1"/>
    <xf numFmtId="1" fontId="24" fillId="2" borderId="7" xfId="4" applyNumberFormat="1" applyFont="1" applyFill="1" applyBorder="1" applyAlignment="1">
      <alignment horizontal="left"/>
    </xf>
    <xf numFmtId="164" fontId="24" fillId="0" borderId="0" xfId="4" applyNumberFormat="1" applyFont="1" applyAlignment="1">
      <alignment vertical="center"/>
    </xf>
    <xf numFmtId="166" fontId="24" fillId="2" borderId="0" xfId="4" applyNumberFormat="1" applyFont="1" applyFill="1" applyAlignment="1">
      <alignment horizontal="right"/>
    </xf>
    <xf numFmtId="167" fontId="24" fillId="2" borderId="8" xfId="4" applyNumberFormat="1" applyFont="1" applyFill="1" applyBorder="1"/>
    <xf numFmtId="167" fontId="24" fillId="2" borderId="8" xfId="4" applyNumberFormat="1" applyFont="1" applyFill="1" applyBorder="1" applyAlignment="1">
      <alignment horizontal="right"/>
    </xf>
    <xf numFmtId="1" fontId="24" fillId="0" borderId="0" xfId="4" applyNumberFormat="1" applyFont="1"/>
    <xf numFmtId="167" fontId="24" fillId="2" borderId="0" xfId="4" applyNumberFormat="1" applyFont="1" applyFill="1" applyBorder="1"/>
    <xf numFmtId="168" fontId="24" fillId="2" borderId="0" xfId="4" applyNumberFormat="1" applyFont="1" applyFill="1" applyBorder="1" applyAlignment="1">
      <alignment horizontal="right"/>
    </xf>
    <xf numFmtId="166" fontId="25" fillId="2" borderId="0" xfId="4" applyNumberFormat="1" applyFont="1" applyFill="1" applyAlignment="1">
      <alignment horizontal="center"/>
    </xf>
    <xf numFmtId="168" fontId="25" fillId="2" borderId="0" xfId="4" applyNumberFormat="1" applyFont="1" applyFill="1" applyBorder="1" applyAlignment="1">
      <alignment horizontal="center"/>
    </xf>
    <xf numFmtId="169" fontId="24" fillId="2" borderId="10" xfId="4" applyNumberFormat="1" applyFont="1" applyFill="1" applyBorder="1" applyAlignment="1"/>
    <xf numFmtId="164" fontId="24" fillId="0" borderId="0" xfId="7" applyNumberFormat="1" applyFont="1" applyAlignment="1">
      <alignment vertical="center"/>
    </xf>
    <xf numFmtId="1" fontId="24" fillId="2" borderId="9" xfId="7" applyNumberFormat="1" applyFont="1" applyFill="1" applyBorder="1" applyAlignment="1">
      <alignment horizontal="left"/>
    </xf>
    <xf numFmtId="169" fontId="24" fillId="2" borderId="0" xfId="7" applyNumberFormat="1" applyFont="1" applyFill="1" applyAlignment="1"/>
    <xf numFmtId="169" fontId="24" fillId="2" borderId="8" xfId="7" applyNumberFormat="1" applyFont="1" applyFill="1" applyBorder="1" applyAlignment="1"/>
    <xf numFmtId="169" fontId="24" fillId="2" borderId="8" xfId="7" applyNumberFormat="1" applyFont="1" applyFill="1" applyBorder="1" applyAlignment="1">
      <alignment horizontal="right"/>
    </xf>
    <xf numFmtId="169" fontId="24" fillId="0" borderId="8" xfId="7" applyNumberFormat="1" applyFont="1" applyBorder="1"/>
    <xf numFmtId="169" fontId="24" fillId="2" borderId="0" xfId="4" applyNumberFormat="1" applyFont="1" applyFill="1" applyBorder="1" applyAlignment="1">
      <alignment horizontal="right"/>
    </xf>
    <xf numFmtId="164" fontId="24" fillId="0" borderId="0" xfId="7" applyNumberFormat="1" applyFont="1"/>
    <xf numFmtId="169" fontId="24" fillId="2" borderId="0" xfId="4" applyNumberFormat="1" applyFont="1" applyFill="1" applyBorder="1" applyAlignment="1"/>
    <xf numFmtId="169" fontId="24" fillId="0" borderId="0" xfId="4" applyNumberFormat="1" applyFont="1" applyBorder="1"/>
    <xf numFmtId="0" fontId="24" fillId="0" borderId="0" xfId="7" applyFont="1"/>
    <xf numFmtId="0" fontId="27" fillId="0" borderId="0" xfId="1" applyFont="1" applyAlignment="1">
      <alignment horizontal="left"/>
    </xf>
    <xf numFmtId="0" fontId="29" fillId="0" borderId="0" xfId="5" applyFont="1" applyBorder="1" applyAlignment="1"/>
    <xf numFmtId="1" fontId="22" fillId="0" borderId="0" xfId="4" applyNumberFormat="1" applyFont="1" applyAlignment="1">
      <alignment horizontal="left"/>
    </xf>
    <xf numFmtId="0" fontId="24" fillId="5" borderId="6" xfId="4" applyNumberFormat="1" applyFont="1" applyFill="1" applyBorder="1" applyAlignment="1">
      <alignment horizontal="center" vertical="center"/>
    </xf>
    <xf numFmtId="0" fontId="22" fillId="0" borderId="0" xfId="7" applyFont="1"/>
    <xf numFmtId="0" fontId="24" fillId="5" borderId="2" xfId="7" applyFont="1" applyFill="1" applyBorder="1" applyAlignment="1">
      <alignment horizontal="centerContinuous" vertical="center"/>
    </xf>
    <xf numFmtId="1" fontId="24" fillId="5" borderId="4" xfId="7" applyNumberFormat="1" applyFont="1" applyFill="1" applyBorder="1" applyAlignment="1">
      <alignment horizontal="centerContinuous" vertical="center"/>
    </xf>
    <xf numFmtId="164" fontId="24" fillId="5" borderId="6" xfId="7" applyNumberFormat="1" applyFont="1" applyFill="1" applyBorder="1" applyAlignment="1">
      <alignment horizontal="center" vertical="center"/>
    </xf>
    <xf numFmtId="171" fontId="24" fillId="2" borderId="15" xfId="5" applyNumberFormat="1" applyFont="1" applyFill="1" applyBorder="1" applyAlignment="1">
      <alignment horizontal="right" wrapText="1"/>
    </xf>
    <xf numFmtId="171" fontId="24" fillId="2" borderId="8" xfId="5" applyNumberFormat="1" applyFont="1" applyFill="1" applyBorder="1" applyAlignment="1">
      <alignment horizontal="right" wrapText="1"/>
    </xf>
    <xf numFmtId="171" fontId="24" fillId="2" borderId="10" xfId="5" applyNumberFormat="1" applyFont="1" applyFill="1" applyBorder="1" applyAlignment="1">
      <alignment horizontal="right" wrapText="1"/>
    </xf>
    <xf numFmtId="171" fontId="24" fillId="2" borderId="0" xfId="5" applyNumberFormat="1" applyFont="1" applyFill="1" applyBorder="1" applyAlignment="1">
      <alignment horizontal="right" wrapText="1"/>
    </xf>
    <xf numFmtId="172" fontId="24" fillId="2" borderId="0" xfId="5" applyNumberFormat="1" applyFont="1" applyFill="1" applyBorder="1" applyAlignment="1">
      <alignment horizontal="right" wrapText="1"/>
    </xf>
    <xf numFmtId="0" fontId="25" fillId="2" borderId="0" xfId="5" applyFont="1" applyFill="1" applyBorder="1" applyAlignment="1">
      <alignment horizontal="center" vertical="center"/>
    </xf>
    <xf numFmtId="0" fontId="25" fillId="2" borderId="7" xfId="5" applyNumberFormat="1" applyFont="1" applyFill="1" applyBorder="1" applyAlignment="1">
      <alignment horizontal="center" vertical="center"/>
    </xf>
    <xf numFmtId="0" fontId="24" fillId="2" borderId="0" xfId="5" applyFont="1" applyFill="1" applyBorder="1" applyAlignment="1">
      <alignment horizontal="right" wrapText="1"/>
    </xf>
    <xf numFmtId="0" fontId="24" fillId="2" borderId="7" xfId="5" applyFont="1" applyFill="1" applyBorder="1" applyAlignment="1">
      <alignment wrapText="1"/>
    </xf>
    <xf numFmtId="171" fontId="24" fillId="2" borderId="0" xfId="5" quotePrefix="1" applyNumberFormat="1" applyFont="1" applyFill="1" applyBorder="1" applyAlignment="1">
      <alignment horizontal="right" wrapText="1"/>
    </xf>
    <xf numFmtId="172" fontId="24" fillId="2" borderId="0" xfId="5" quotePrefix="1" applyNumberFormat="1" applyFont="1" applyFill="1" applyBorder="1" applyAlignment="1">
      <alignment horizontal="right" wrapText="1"/>
    </xf>
    <xf numFmtId="0" fontId="24" fillId="2" borderId="0" xfId="5" applyNumberFormat="1" applyFont="1" applyFill="1" applyBorder="1" applyAlignment="1">
      <alignment horizontal="right" wrapText="1"/>
    </xf>
    <xf numFmtId="0" fontId="24" fillId="2" borderId="10" xfId="5" applyNumberFormat="1" applyFont="1" applyFill="1" applyBorder="1" applyAlignment="1">
      <alignment horizontal="right" wrapText="1"/>
    </xf>
    <xf numFmtId="0" fontId="25" fillId="2" borderId="0" xfId="5" applyFont="1" applyFill="1" applyBorder="1" applyAlignment="1">
      <alignment vertical="center"/>
    </xf>
    <xf numFmtId="0" fontId="25" fillId="2" borderId="7" xfId="5" applyNumberFormat="1" applyFont="1" applyFill="1" applyBorder="1" applyAlignment="1">
      <alignment horizontal="center" vertical="center" wrapText="1"/>
    </xf>
    <xf numFmtId="0" fontId="24" fillId="5" borderId="14" xfId="5" applyFont="1" applyFill="1" applyBorder="1" applyAlignment="1">
      <alignment horizontal="center" vertical="center" wrapText="1"/>
    </xf>
    <xf numFmtId="0" fontId="24" fillId="5" borderId="6" xfId="5" applyFont="1" applyFill="1" applyBorder="1" applyAlignment="1">
      <alignment horizontal="center" vertical="center" wrapText="1"/>
    </xf>
    <xf numFmtId="0" fontId="24" fillId="0" borderId="0" xfId="6" applyFont="1" applyAlignment="1">
      <alignment vertical="center"/>
    </xf>
    <xf numFmtId="0" fontId="24" fillId="5" borderId="17" xfId="6" applyFont="1" applyFill="1" applyBorder="1" applyAlignment="1">
      <alignment horizontal="center" vertical="center"/>
    </xf>
    <xf numFmtId="0" fontId="24" fillId="5" borderId="18" xfId="6" applyFont="1" applyFill="1" applyBorder="1" applyAlignment="1">
      <alignment horizontal="center" vertical="center"/>
    </xf>
    <xf numFmtId="0" fontId="24" fillId="2" borderId="0" xfId="6" applyFont="1" applyFill="1" applyBorder="1" applyAlignment="1">
      <alignment horizontal="right" vertical="center"/>
    </xf>
    <xf numFmtId="0" fontId="24" fillId="2" borderId="0" xfId="6" applyFont="1" applyFill="1" applyBorder="1" applyAlignment="1">
      <alignment horizontal="left"/>
    </xf>
    <xf numFmtId="0" fontId="24" fillId="2" borderId="7" xfId="6" applyFont="1" applyFill="1" applyBorder="1" applyAlignment="1">
      <alignment horizontal="left"/>
    </xf>
    <xf numFmtId="0" fontId="24" fillId="0" borderId="0" xfId="6" applyFont="1" applyAlignment="1">
      <alignment horizontal="right" vertical="center"/>
    </xf>
    <xf numFmtId="0" fontId="25" fillId="2" borderId="0" xfId="6" applyFont="1" applyFill="1" applyBorder="1" applyAlignment="1">
      <alignment horizontal="left"/>
    </xf>
    <xf numFmtId="0" fontId="25" fillId="2" borderId="7" xfId="6" applyFont="1" applyFill="1" applyBorder="1" applyAlignment="1">
      <alignment horizontal="left"/>
    </xf>
    <xf numFmtId="0" fontId="24" fillId="2" borderId="0" xfId="6" applyFont="1" applyFill="1" applyAlignment="1">
      <alignment horizontal="right"/>
    </xf>
    <xf numFmtId="0" fontId="24" fillId="0" borderId="0" xfId="6" applyFont="1" applyAlignment="1">
      <alignment horizontal="right"/>
    </xf>
    <xf numFmtId="174" fontId="24" fillId="2" borderId="0" xfId="6" applyNumberFormat="1" applyFont="1" applyFill="1" applyBorder="1" applyAlignment="1">
      <alignment horizontal="left"/>
    </xf>
    <xf numFmtId="174" fontId="24" fillId="2" borderId="7" xfId="6" applyNumberFormat="1" applyFont="1" applyFill="1" applyBorder="1" applyAlignment="1">
      <alignment horizontal="left"/>
    </xf>
    <xf numFmtId="0" fontId="24" fillId="2" borderId="7" xfId="6" applyFont="1" applyFill="1" applyBorder="1"/>
    <xf numFmtId="0" fontId="24" fillId="0" borderId="0" xfId="6" applyFont="1"/>
    <xf numFmtId="0" fontId="24" fillId="0" borderId="0" xfId="6" applyFont="1" applyBorder="1"/>
    <xf numFmtId="0" fontId="24" fillId="0" borderId="0" xfId="6" applyFont="1" applyFill="1" applyBorder="1" applyAlignment="1">
      <alignment horizontal="left"/>
    </xf>
    <xf numFmtId="0" fontId="24" fillId="0" borderId="7" xfId="6" applyFont="1" applyFill="1" applyBorder="1" applyAlignment="1">
      <alignment horizontal="center"/>
    </xf>
    <xf numFmtId="171" fontId="24" fillId="0" borderId="0" xfId="6" applyNumberFormat="1" applyFont="1" applyFill="1" applyBorder="1" applyAlignment="1">
      <alignment horizontal="right"/>
    </xf>
    <xf numFmtId="172" fontId="24" fillId="0" borderId="0" xfId="6" applyNumberFormat="1" applyFont="1" applyFill="1" applyBorder="1" applyAlignment="1">
      <alignment horizontal="right"/>
    </xf>
    <xf numFmtId="0" fontId="24" fillId="0" borderId="0" xfId="6" applyFont="1" applyFill="1" applyAlignment="1"/>
    <xf numFmtId="174" fontId="24" fillId="0" borderId="7" xfId="6" applyNumberFormat="1" applyFont="1" applyFill="1" applyBorder="1" applyAlignment="1">
      <alignment horizontal="left"/>
    </xf>
    <xf numFmtId="172" fontId="24" fillId="0" borderId="0" xfId="6" applyNumberFormat="1" applyFont="1" applyFill="1" applyAlignment="1">
      <alignment horizontal="right"/>
    </xf>
    <xf numFmtId="0" fontId="24" fillId="0" borderId="7" xfId="6" applyFont="1" applyFill="1" applyBorder="1" applyAlignment="1"/>
    <xf numFmtId="0" fontId="25" fillId="0" borderId="0" xfId="6" applyFont="1" applyAlignment="1"/>
    <xf numFmtId="0" fontId="24" fillId="0" borderId="0" xfId="6" applyFont="1" applyAlignment="1"/>
    <xf numFmtId="173" fontId="24" fillId="0" borderId="0" xfId="6" applyNumberFormat="1" applyFont="1" applyAlignment="1"/>
    <xf numFmtId="0" fontId="24" fillId="2" borderId="0" xfId="6" applyFont="1" applyFill="1" applyAlignment="1"/>
    <xf numFmtId="173" fontId="24" fillId="2" borderId="0" xfId="6" applyNumberFormat="1" applyFont="1" applyFill="1" applyAlignment="1">
      <alignment horizontal="right"/>
    </xf>
    <xf numFmtId="0" fontId="31" fillId="0" borderId="0" xfId="6" applyFont="1" applyAlignment="1"/>
    <xf numFmtId="180" fontId="24" fillId="0" borderId="0" xfId="11" applyNumberFormat="1" applyFont="1" applyAlignment="1"/>
    <xf numFmtId="180" fontId="24" fillId="0" borderId="0" xfId="6" applyNumberFormat="1" applyFont="1" applyAlignment="1"/>
    <xf numFmtId="0" fontId="31" fillId="0" borderId="0" xfId="6" applyFont="1"/>
    <xf numFmtId="0" fontId="24" fillId="0" borderId="0" xfId="6" applyFont="1" applyAlignment="1">
      <alignment vertical="top"/>
    </xf>
    <xf numFmtId="0" fontId="24" fillId="0" borderId="0" xfId="6" applyFont="1" applyAlignment="1">
      <alignment horizontal="left" vertical="top"/>
    </xf>
    <xf numFmtId="173" fontId="24" fillId="0" borderId="0" xfId="6" quotePrefix="1" applyNumberFormat="1" applyFont="1" applyAlignment="1">
      <alignment horizontal="right"/>
    </xf>
    <xf numFmtId="0" fontId="24" fillId="0" borderId="0" xfId="6" quotePrefix="1" applyFont="1" applyAlignment="1"/>
    <xf numFmtId="173" fontId="31" fillId="0" borderId="0" xfId="6" applyNumberFormat="1" applyFont="1" applyAlignment="1"/>
    <xf numFmtId="170" fontId="24" fillId="0" borderId="0" xfId="6" quotePrefix="1" applyNumberFormat="1" applyFont="1" applyAlignment="1">
      <alignment horizontal="right"/>
    </xf>
    <xf numFmtId="10" fontId="24" fillId="0" borderId="0" xfId="6" quotePrefix="1" applyNumberFormat="1" applyFont="1" applyAlignment="1">
      <alignment horizontal="left"/>
    </xf>
    <xf numFmtId="0" fontId="31" fillId="0" borderId="0" xfId="6" applyFont="1" applyAlignment="1">
      <alignment horizontal="left" vertical="top" wrapText="1"/>
    </xf>
    <xf numFmtId="0" fontId="24" fillId="0" borderId="0" xfId="6" applyFont="1" applyAlignment="1">
      <alignment horizontal="left" vertical="top" wrapText="1"/>
    </xf>
    <xf numFmtId="0" fontId="28" fillId="5" borderId="1" xfId="10" applyFont="1" applyFill="1" applyBorder="1" applyAlignment="1">
      <alignment horizontal="center" vertical="center"/>
    </xf>
    <xf numFmtId="0" fontId="28" fillId="5" borderId="19" xfId="10" applyFont="1" applyFill="1" applyBorder="1" applyAlignment="1">
      <alignment horizontal="center" vertical="center"/>
    </xf>
    <xf numFmtId="0" fontId="28" fillId="5" borderId="11" xfId="10" applyFont="1" applyFill="1" applyBorder="1" applyAlignment="1">
      <alignment horizontal="center" vertical="center"/>
    </xf>
    <xf numFmtId="0" fontId="28" fillId="5" borderId="2" xfId="10" applyFont="1" applyFill="1" applyBorder="1" applyAlignment="1">
      <alignment horizontal="center" vertical="center"/>
    </xf>
    <xf numFmtId="0" fontId="28" fillId="5" borderId="4" xfId="10" applyFont="1" applyFill="1" applyBorder="1" applyAlignment="1">
      <alignment vertical="center"/>
    </xf>
    <xf numFmtId="0" fontId="28" fillId="5" borderId="3" xfId="10" applyFont="1" applyFill="1" applyBorder="1" applyAlignment="1">
      <alignment vertical="center"/>
    </xf>
    <xf numFmtId="0" fontId="32" fillId="5" borderId="11" xfId="10" applyFont="1" applyFill="1" applyBorder="1" applyAlignment="1">
      <alignment horizontal="center" vertical="center"/>
    </xf>
    <xf numFmtId="0" fontId="28" fillId="5" borderId="5" xfId="10" applyFont="1" applyFill="1" applyBorder="1" applyAlignment="1">
      <alignment horizontal="center" vertical="center"/>
    </xf>
    <xf numFmtId="0" fontId="28" fillId="5" borderId="14" xfId="10" applyFont="1" applyFill="1" applyBorder="1" applyAlignment="1">
      <alignment horizontal="center" vertical="center"/>
    </xf>
    <xf numFmtId="0" fontId="28" fillId="5" borderId="17" xfId="10" applyFont="1" applyFill="1" applyBorder="1" applyAlignment="1">
      <alignment horizontal="center" vertical="center"/>
    </xf>
    <xf numFmtId="0" fontId="32" fillId="5" borderId="17" xfId="10" applyFont="1" applyFill="1" applyBorder="1" applyAlignment="1">
      <alignment horizontal="center" vertical="center"/>
    </xf>
    <xf numFmtId="0" fontId="32" fillId="5" borderId="16" xfId="10" applyFont="1" applyFill="1" applyBorder="1" applyAlignment="1">
      <alignment horizontal="center" vertical="center"/>
    </xf>
    <xf numFmtId="0" fontId="32" fillId="5" borderId="5" xfId="10" applyFont="1" applyFill="1" applyBorder="1" applyAlignment="1">
      <alignment horizontal="center" vertical="center"/>
    </xf>
    <xf numFmtId="0" fontId="28" fillId="5" borderId="18" xfId="10" applyFont="1" applyFill="1" applyBorder="1" applyAlignment="1">
      <alignment horizontal="center" vertical="center"/>
    </xf>
    <xf numFmtId="0" fontId="24" fillId="5" borderId="14" xfId="6" applyFont="1" applyFill="1" applyBorder="1" applyAlignment="1">
      <alignment horizontal="center" vertical="center"/>
    </xf>
    <xf numFmtId="0" fontId="24" fillId="5" borderId="6" xfId="6" applyFont="1" applyFill="1" applyBorder="1" applyAlignment="1">
      <alignment horizontal="center" vertical="center"/>
    </xf>
    <xf numFmtId="176" fontId="24" fillId="2" borderId="0" xfId="6" applyNumberFormat="1" applyFont="1" applyFill="1" applyAlignment="1">
      <alignment horizontal="right"/>
    </xf>
    <xf numFmtId="177" fontId="24" fillId="2" borderId="0" xfId="6" applyNumberFormat="1" applyFont="1" applyFill="1" applyAlignment="1">
      <alignment horizontal="right"/>
    </xf>
    <xf numFmtId="0" fontId="26" fillId="2" borderId="7" xfId="9" applyFont="1" applyFill="1" applyBorder="1"/>
    <xf numFmtId="176" fontId="24" fillId="2" borderId="0" xfId="6" quotePrefix="1" applyNumberFormat="1" applyFont="1" applyFill="1" applyAlignment="1">
      <alignment horizontal="right"/>
    </xf>
    <xf numFmtId="0" fontId="33" fillId="2" borderId="7" xfId="9" applyFont="1" applyFill="1" applyBorder="1"/>
    <xf numFmtId="176" fontId="25" fillId="2" borderId="0" xfId="6" applyNumberFormat="1" applyFont="1" applyFill="1" applyAlignment="1">
      <alignment horizontal="right"/>
    </xf>
    <xf numFmtId="177" fontId="25" fillId="2" borderId="0" xfId="6" applyNumberFormat="1" applyFont="1" applyFill="1" applyAlignment="1">
      <alignment horizontal="right"/>
    </xf>
    <xf numFmtId="0" fontId="33" fillId="2" borderId="7" xfId="9" applyFont="1" applyFill="1" applyBorder="1" applyAlignment="1">
      <alignment vertical="top" wrapText="1"/>
    </xf>
    <xf numFmtId="176" fontId="25" fillId="2" borderId="0" xfId="6" applyNumberFormat="1" applyFont="1" applyFill="1" applyAlignment="1">
      <alignment horizontal="right" vertical="top"/>
    </xf>
    <xf numFmtId="177" fontId="25" fillId="2" borderId="0" xfId="6" applyNumberFormat="1" applyFont="1" applyFill="1" applyAlignment="1">
      <alignment horizontal="right" vertical="top"/>
    </xf>
    <xf numFmtId="177" fontId="25" fillId="2" borderId="0" xfId="6" applyNumberFormat="1" applyFont="1" applyFill="1" applyAlignment="1">
      <alignment vertical="top"/>
    </xf>
    <xf numFmtId="0" fontId="25" fillId="0" borderId="0" xfId="6" applyFont="1"/>
    <xf numFmtId="0" fontId="25" fillId="0" borderId="0" xfId="6" applyFont="1" applyAlignment="1">
      <alignment horizontal="center"/>
    </xf>
    <xf numFmtId="170" fontId="24" fillId="5" borderId="17" xfId="6" applyNumberFormat="1" applyFont="1" applyFill="1" applyBorder="1" applyAlignment="1">
      <alignment horizontal="center" vertical="center"/>
    </xf>
    <xf numFmtId="170" fontId="24" fillId="5" borderId="18" xfId="6" applyNumberFormat="1" applyFont="1" applyFill="1" applyBorder="1" applyAlignment="1">
      <alignment horizontal="center" vertical="center"/>
    </xf>
    <xf numFmtId="0" fontId="24" fillId="2" borderId="7" xfId="6" applyFont="1" applyFill="1" applyBorder="1" applyAlignment="1"/>
    <xf numFmtId="176" fontId="24" fillId="2" borderId="0" xfId="6" applyNumberFormat="1" applyFont="1" applyFill="1" applyBorder="1" applyAlignment="1">
      <alignment horizontal="right"/>
    </xf>
    <xf numFmtId="177" fontId="24" fillId="2" borderId="0" xfId="6" applyNumberFormat="1" applyFont="1" applyFill="1" applyBorder="1" applyAlignment="1">
      <alignment horizontal="right"/>
    </xf>
    <xf numFmtId="0" fontId="25" fillId="2" borderId="7" xfId="6" applyFont="1" applyFill="1" applyBorder="1" applyAlignment="1"/>
    <xf numFmtId="176" fontId="25" fillId="2" borderId="0" xfId="6" applyNumberFormat="1" applyFont="1" applyFill="1" applyBorder="1" applyAlignment="1">
      <alignment horizontal="right"/>
    </xf>
    <xf numFmtId="177" fontId="25" fillId="2" borderId="0" xfId="6" applyNumberFormat="1" applyFont="1" applyFill="1" applyBorder="1" applyAlignment="1">
      <alignment horizontal="right"/>
    </xf>
    <xf numFmtId="0" fontId="25" fillId="2" borderId="7" xfId="6" applyFont="1" applyFill="1" applyBorder="1"/>
    <xf numFmtId="0" fontId="22" fillId="0" borderId="0" xfId="6" applyFont="1" applyAlignment="1">
      <alignment horizontal="center"/>
    </xf>
    <xf numFmtId="0" fontId="26" fillId="0" borderId="0" xfId="1" applyFont="1" applyAlignment="1">
      <alignment horizontal="left"/>
    </xf>
    <xf numFmtId="0" fontId="26" fillId="0" borderId="0" xfId="1" applyFont="1" applyAlignment="1"/>
    <xf numFmtId="14" fontId="5" fillId="0" borderId="0" xfId="10" applyNumberFormat="1" applyFont="1" applyFill="1" applyAlignment="1">
      <alignment horizontal="left"/>
    </xf>
    <xf numFmtId="181" fontId="10" fillId="0" borderId="0" xfId="4" applyNumberFormat="1" applyFont="1" applyAlignment="1">
      <alignment horizontal="left"/>
    </xf>
    <xf numFmtId="181" fontId="24" fillId="5" borderId="17" xfId="6" applyNumberFormat="1" applyFont="1" applyFill="1" applyBorder="1" applyAlignment="1">
      <alignment horizontal="center" vertical="center"/>
    </xf>
    <xf numFmtId="181" fontId="24" fillId="0" borderId="0" xfId="6" applyNumberFormat="1" applyFont="1" applyFill="1" applyBorder="1" applyAlignment="1">
      <alignment horizontal="right"/>
    </xf>
    <xf numFmtId="181" fontId="5" fillId="0" borderId="0" xfId="6" applyNumberFormat="1" applyFont="1"/>
    <xf numFmtId="0" fontId="24" fillId="2" borderId="0" xfId="1" applyFont="1" applyFill="1" applyAlignment="1"/>
    <xf numFmtId="1" fontId="24" fillId="2" borderId="0" xfId="4" applyNumberFormat="1" applyFont="1" applyFill="1" applyBorder="1" applyAlignment="1">
      <alignment horizontal="left"/>
    </xf>
    <xf numFmtId="0" fontId="22" fillId="2" borderId="21" xfId="1" applyFont="1" applyFill="1" applyBorder="1" applyAlignment="1">
      <alignment vertical="top" wrapText="1"/>
    </xf>
    <xf numFmtId="173" fontId="24" fillId="2" borderId="0" xfId="6" applyNumberFormat="1" applyFont="1" applyFill="1" applyBorder="1" applyAlignment="1">
      <alignment horizontal="right" indent="1"/>
    </xf>
    <xf numFmtId="0" fontId="24" fillId="2" borderId="0" xfId="6" applyFont="1" applyFill="1" applyBorder="1" applyAlignment="1">
      <alignment horizontal="right" indent="1"/>
    </xf>
    <xf numFmtId="170" fontId="24" fillId="2" borderId="0" xfId="6" applyNumberFormat="1" applyFont="1" applyFill="1" applyBorder="1" applyAlignment="1">
      <alignment horizontal="right" indent="1"/>
    </xf>
    <xf numFmtId="174" fontId="24" fillId="2" borderId="0" xfId="6" applyNumberFormat="1" applyFont="1" applyFill="1" applyAlignment="1">
      <alignment horizontal="right" indent="1"/>
    </xf>
    <xf numFmtId="175" fontId="24" fillId="2" borderId="0" xfId="6" applyNumberFormat="1" applyFont="1" applyFill="1" applyBorder="1" applyAlignment="1">
      <alignment horizontal="right" indent="1"/>
    </xf>
    <xf numFmtId="0" fontId="24" fillId="2" borderId="7" xfId="5" applyFont="1" applyFill="1" applyBorder="1" applyAlignment="1">
      <alignment wrapText="1"/>
    </xf>
    <xf numFmtId="1" fontId="5" fillId="0" borderId="0" xfId="10" quotePrefix="1" applyNumberFormat="1" applyFont="1" applyFill="1" applyAlignment="1">
      <alignment horizontal="left"/>
    </xf>
    <xf numFmtId="0" fontId="26" fillId="0" borderId="0" xfId="0" applyFont="1"/>
    <xf numFmtId="0" fontId="24" fillId="2" borderId="0" xfId="1" applyFont="1" applyFill="1" applyAlignment="1">
      <alignment horizontal="left" vertical="top"/>
    </xf>
    <xf numFmtId="0" fontId="38" fillId="2" borderId="0" xfId="12" applyFont="1" applyFill="1" applyAlignment="1">
      <alignment horizontal="left" vertical="top"/>
    </xf>
    <xf numFmtId="0" fontId="24" fillId="2" borderId="0" xfId="3" applyFont="1" applyFill="1" applyAlignment="1">
      <alignment horizontal="left" vertical="top"/>
    </xf>
    <xf numFmtId="0" fontId="24" fillId="2" borderId="0" xfId="1" applyFont="1" applyFill="1" applyAlignment="1">
      <alignment vertical="top"/>
    </xf>
    <xf numFmtId="0" fontId="24" fillId="2" borderId="0" xfId="2" applyFont="1" applyFill="1" applyAlignment="1">
      <alignment horizontal="left" vertical="top"/>
    </xf>
    <xf numFmtId="0" fontId="21" fillId="2" borderId="0" xfId="1" applyFont="1" applyFill="1" applyAlignment="1">
      <alignment horizontal="left" vertical="top"/>
    </xf>
    <xf numFmtId="0" fontId="39" fillId="2" borderId="0" xfId="5" applyFont="1" applyFill="1" applyBorder="1" applyAlignment="1">
      <alignment horizontal="left" wrapText="1"/>
    </xf>
    <xf numFmtId="164" fontId="39" fillId="0" borderId="0" xfId="4" applyNumberFormat="1" applyFont="1"/>
    <xf numFmtId="0" fontId="39" fillId="0" borderId="0" xfId="5" applyFont="1" applyBorder="1" applyAlignment="1"/>
    <xf numFmtId="164" fontId="39" fillId="2" borderId="0" xfId="4" applyNumberFormat="1" applyFont="1" applyFill="1"/>
    <xf numFmtId="173" fontId="24" fillId="2" borderId="0" xfId="6" applyNumberFormat="1" applyFont="1" applyFill="1" applyBorder="1" applyAlignment="1"/>
    <xf numFmtId="173" fontId="24" fillId="2" borderId="0" xfId="6" applyNumberFormat="1" applyFont="1" applyFill="1" applyBorder="1" applyAlignment="1">
      <alignment horizontal="right"/>
    </xf>
    <xf numFmtId="173" fontId="24" fillId="2" borderId="0" xfId="6" applyNumberFormat="1" applyFont="1" applyFill="1" applyAlignment="1"/>
    <xf numFmtId="175" fontId="24" fillId="2" borderId="0" xfId="6" applyNumberFormat="1" applyFont="1" applyFill="1" applyBorder="1" applyAlignment="1">
      <alignment horizontal="right"/>
    </xf>
    <xf numFmtId="0" fontId="11" fillId="0" borderId="0" xfId="10" applyFont="1"/>
    <xf numFmtId="0" fontId="24" fillId="2" borderId="0" xfId="6" applyFont="1" applyFill="1" applyBorder="1" applyAlignment="1">
      <alignment horizontal="right"/>
    </xf>
    <xf numFmtId="1" fontId="40" fillId="2" borderId="0" xfId="4" applyNumberFormat="1" applyFont="1" applyFill="1"/>
    <xf numFmtId="164" fontId="22" fillId="0" borderId="0" xfId="4" applyNumberFormat="1" applyFont="1" applyAlignment="1">
      <alignment horizontal="left"/>
    </xf>
    <xf numFmtId="0" fontId="24" fillId="0" borderId="0" xfId="6" applyFont="1" applyAlignment="1">
      <alignment horizontal="left" vertical="top" wrapText="1"/>
    </xf>
    <xf numFmtId="172" fontId="24" fillId="2" borderId="0" xfId="6" applyNumberFormat="1" applyFont="1" applyFill="1" applyAlignment="1">
      <alignment horizontal="right"/>
    </xf>
    <xf numFmtId="0" fontId="9" fillId="0" borderId="0" xfId="6" applyFont="1" applyBorder="1" applyAlignment="1">
      <alignment horizontal="left"/>
    </xf>
    <xf numFmtId="0" fontId="22" fillId="0" borderId="0" xfId="10" applyFont="1"/>
    <xf numFmtId="0" fontId="21" fillId="0" borderId="0" xfId="10" applyFont="1"/>
    <xf numFmtId="0" fontId="41" fillId="0" borderId="0" xfId="10" applyFont="1"/>
    <xf numFmtId="0" fontId="41" fillId="0" borderId="0" xfId="10" applyFont="1" applyFill="1" applyAlignment="1">
      <alignment vertical="center"/>
    </xf>
    <xf numFmtId="0" fontId="21" fillId="0" borderId="0" xfId="10" applyFont="1" applyFill="1" applyAlignment="1">
      <alignment vertical="center"/>
    </xf>
    <xf numFmtId="0" fontId="21" fillId="0" borderId="0" xfId="10" applyFont="1" applyAlignment="1">
      <alignment vertical="center"/>
    </xf>
    <xf numFmtId="0" fontId="24" fillId="5" borderId="18" xfId="10" applyFont="1" applyFill="1" applyBorder="1" applyAlignment="1">
      <alignment horizontal="center" vertical="center"/>
    </xf>
    <xf numFmtId="16" fontId="24" fillId="5" borderId="18" xfId="10" quotePrefix="1" applyNumberFormat="1" applyFont="1" applyFill="1" applyBorder="1" applyAlignment="1">
      <alignment horizontal="center" vertical="center"/>
    </xf>
    <xf numFmtId="0" fontId="24" fillId="0" borderId="9" xfId="10" applyFont="1" applyBorder="1"/>
    <xf numFmtId="184" fontId="24" fillId="0" borderId="0" xfId="10" applyNumberFormat="1" applyFont="1" applyAlignment="1">
      <alignment horizontal="right"/>
    </xf>
    <xf numFmtId="185" fontId="24" fillId="0" borderId="0" xfId="10" applyNumberFormat="1" applyFont="1" applyAlignment="1">
      <alignment horizontal="right"/>
    </xf>
    <xf numFmtId="0" fontId="41" fillId="0" borderId="0" xfId="10" applyFont="1" applyFill="1"/>
    <xf numFmtId="0" fontId="21" fillId="0" borderId="0" xfId="10" applyFont="1" applyFill="1"/>
    <xf numFmtId="0" fontId="24" fillId="0" borderId="7" xfId="10" applyFont="1" applyBorder="1"/>
    <xf numFmtId="186" fontId="25" fillId="0" borderId="7" xfId="13" applyNumberFormat="1" applyFont="1" applyFill="1" applyBorder="1" applyAlignment="1">
      <alignment horizontal="left"/>
    </xf>
    <xf numFmtId="184" fontId="25" fillId="0" borderId="0" xfId="10" applyNumberFormat="1" applyFont="1" applyAlignment="1">
      <alignment horizontal="right"/>
    </xf>
    <xf numFmtId="185" fontId="25" fillId="0" borderId="0" xfId="10" applyNumberFormat="1" applyFont="1" applyAlignment="1">
      <alignment horizontal="right"/>
    </xf>
    <xf numFmtId="0" fontId="42" fillId="0" borderId="0" xfId="10" applyFont="1" applyFill="1"/>
    <xf numFmtId="0" fontId="22" fillId="0" borderId="0" xfId="10" applyFont="1" applyFill="1"/>
    <xf numFmtId="0" fontId="21" fillId="0" borderId="0" xfId="10" applyFont="1" applyAlignment="1">
      <alignment horizontal="right"/>
    </xf>
    <xf numFmtId="173" fontId="21" fillId="0" borderId="0" xfId="10" applyNumberFormat="1" applyFont="1"/>
    <xf numFmtId="0" fontId="5" fillId="0" borderId="0" xfId="10" applyFont="1"/>
    <xf numFmtId="0" fontId="24" fillId="5" borderId="17" xfId="10" applyFont="1" applyFill="1" applyBorder="1" applyAlignment="1">
      <alignment horizontal="center" vertical="center"/>
    </xf>
    <xf numFmtId="178" fontId="24" fillId="0" borderId="10" xfId="14" applyNumberFormat="1" applyFont="1" applyFill="1" applyBorder="1"/>
    <xf numFmtId="178" fontId="24" fillId="0" borderId="0" xfId="14" applyNumberFormat="1" applyFont="1" applyFill="1"/>
    <xf numFmtId="187" fontId="24" fillId="0" borderId="0" xfId="14" applyNumberFormat="1" applyFont="1" applyFill="1" applyAlignment="1">
      <alignment horizontal="right"/>
    </xf>
    <xf numFmtId="187" fontId="24" fillId="0" borderId="0" xfId="14" applyNumberFormat="1" applyFont="1" applyFill="1"/>
    <xf numFmtId="14" fontId="44" fillId="0" borderId="0" xfId="14" applyNumberFormat="1" applyFont="1" applyFill="1" applyAlignment="1">
      <alignment horizontal="left"/>
    </xf>
    <xf numFmtId="173" fontId="9" fillId="0" borderId="0" xfId="10" applyNumberFormat="1" applyFont="1"/>
    <xf numFmtId="0" fontId="9" fillId="0" borderId="0" xfId="10" applyFont="1" applyAlignment="1">
      <alignment horizontal="right"/>
    </xf>
    <xf numFmtId="0" fontId="24" fillId="2" borderId="0" xfId="6" applyFont="1" applyFill="1" applyBorder="1"/>
    <xf numFmtId="164" fontId="25" fillId="2" borderId="0" xfId="4" applyNumberFormat="1" applyFont="1" applyFill="1" applyBorder="1" applyAlignment="1">
      <alignment horizontal="left"/>
    </xf>
    <xf numFmtId="164" fontId="45" fillId="2" borderId="0" xfId="4" applyNumberFormat="1" applyFont="1" applyFill="1" applyBorder="1" applyAlignment="1">
      <alignment horizontal="left"/>
    </xf>
    <xf numFmtId="164" fontId="25" fillId="2" borderId="0" xfId="4" applyNumberFormat="1" applyFont="1" applyFill="1" applyBorder="1"/>
    <xf numFmtId="0" fontId="24" fillId="2" borderId="0" xfId="6" applyFont="1" applyFill="1" applyBorder="1" applyAlignment="1">
      <alignment horizontal="center" vertical="center"/>
    </xf>
    <xf numFmtId="0" fontId="30" fillId="2" borderId="0" xfId="6" applyFont="1" applyFill="1" applyBorder="1" applyAlignment="1">
      <alignment vertical="center"/>
    </xf>
    <xf numFmtId="0" fontId="24" fillId="2" borderId="0" xfId="6" applyFont="1" applyFill="1" applyBorder="1" applyAlignment="1">
      <alignment vertical="center"/>
    </xf>
    <xf numFmtId="0" fontId="30" fillId="0" borderId="0" xfId="6" applyFont="1"/>
    <xf numFmtId="172" fontId="24" fillId="0" borderId="0" xfId="6" applyNumberFormat="1" applyFont="1" applyAlignment="1"/>
    <xf numFmtId="1" fontId="8" fillId="2" borderId="0" xfId="15" applyNumberFormat="1" applyFont="1" applyFill="1"/>
    <xf numFmtId="164" fontId="9" fillId="2" borderId="0" xfId="15" applyNumberFormat="1" applyFont="1" applyFill="1"/>
    <xf numFmtId="164" fontId="9" fillId="0" borderId="0" xfId="15" applyNumberFormat="1" applyFont="1"/>
    <xf numFmtId="1" fontId="10" fillId="0" borderId="0" xfId="15" applyNumberFormat="1" applyFont="1" applyAlignment="1">
      <alignment horizontal="left"/>
    </xf>
    <xf numFmtId="164" fontId="10" fillId="0" borderId="0" xfId="15" applyNumberFormat="1" applyFont="1" applyAlignment="1">
      <alignment horizontal="left"/>
    </xf>
    <xf numFmtId="164" fontId="10" fillId="0" borderId="0" xfId="15" applyNumberFormat="1" applyFont="1"/>
    <xf numFmtId="0" fontId="9" fillId="0" borderId="0" xfId="16" applyFont="1" applyAlignment="1">
      <alignment vertical="center"/>
    </xf>
    <xf numFmtId="0" fontId="24" fillId="5" borderId="14" xfId="16" applyFont="1" applyFill="1" applyBorder="1" applyAlignment="1">
      <alignment horizontal="center" vertical="center"/>
    </xf>
    <xf numFmtId="0" fontId="24" fillId="5" borderId="6" xfId="16" applyFont="1" applyFill="1" applyBorder="1" applyAlignment="1">
      <alignment horizontal="center" vertical="center"/>
    </xf>
    <xf numFmtId="176" fontId="24" fillId="2" borderId="0" xfId="16" applyNumberFormat="1" applyFont="1" applyFill="1" applyAlignment="1">
      <alignment horizontal="right"/>
    </xf>
    <xf numFmtId="0" fontId="9" fillId="0" borderId="0" xfId="16" applyFont="1"/>
    <xf numFmtId="0" fontId="24" fillId="2" borderId="7" xfId="16" applyFont="1" applyFill="1" applyBorder="1"/>
    <xf numFmtId="177" fontId="24" fillId="2" borderId="0" xfId="16" applyNumberFormat="1" applyFont="1" applyFill="1" applyAlignment="1">
      <alignment horizontal="right"/>
    </xf>
    <xf numFmtId="176" fontId="24" fillId="2" borderId="0" xfId="16" quotePrefix="1" applyNumberFormat="1" applyFont="1" applyFill="1" applyAlignment="1">
      <alignment horizontal="right"/>
    </xf>
    <xf numFmtId="0" fontId="46" fillId="2" borderId="0" xfId="6" applyFont="1" applyFill="1" applyBorder="1" applyAlignment="1">
      <alignment horizontal="right" vertical="center" wrapText="1"/>
    </xf>
    <xf numFmtId="0" fontId="25" fillId="2" borderId="7" xfId="16" applyFont="1" applyFill="1" applyBorder="1"/>
    <xf numFmtId="176" fontId="25" fillId="2" borderId="0" xfId="16" applyNumberFormat="1" applyFont="1" applyFill="1" applyAlignment="1">
      <alignment horizontal="right"/>
    </xf>
    <xf numFmtId="177" fontId="25" fillId="2" borderId="0" xfId="16" applyNumberFormat="1" applyFont="1" applyFill="1" applyAlignment="1">
      <alignment horizontal="right"/>
    </xf>
    <xf numFmtId="0" fontId="47" fillId="2" borderId="0" xfId="6" applyFont="1" applyFill="1" applyBorder="1" applyAlignment="1">
      <alignment horizontal="right" vertical="center" wrapText="1"/>
    </xf>
    <xf numFmtId="0" fontId="8" fillId="0" borderId="0" xfId="16" applyFont="1"/>
    <xf numFmtId="0" fontId="14" fillId="0" borderId="0" xfId="16" applyFont="1"/>
    <xf numFmtId="0" fontId="24" fillId="0" borderId="0" xfId="6" applyFont="1" applyAlignment="1">
      <alignment horizontal="left" wrapText="1"/>
    </xf>
    <xf numFmtId="0" fontId="15" fillId="2" borderId="0" xfId="16" applyFont="1" applyFill="1" applyBorder="1"/>
    <xf numFmtId="0" fontId="15" fillId="0" borderId="0" xfId="16" applyFont="1"/>
    <xf numFmtId="0" fontId="21" fillId="0" borderId="0" xfId="16" applyFont="1"/>
    <xf numFmtId="0" fontId="24" fillId="0" borderId="0" xfId="16" applyFont="1"/>
    <xf numFmtId="0" fontId="24" fillId="0" borderId="0" xfId="16" applyFont="1" applyAlignment="1">
      <alignment horizontal="left"/>
    </xf>
    <xf numFmtId="0" fontId="24" fillId="0" borderId="0" xfId="16" applyFont="1" applyAlignment="1"/>
    <xf numFmtId="0" fontId="24" fillId="2" borderId="0" xfId="16" applyFont="1" applyFill="1" applyBorder="1"/>
    <xf numFmtId="3" fontId="48" fillId="2" borderId="0" xfId="6" applyNumberFormat="1" applyFont="1" applyFill="1" applyBorder="1" applyAlignment="1">
      <alignment horizontal="right" vertical="center" wrapText="1"/>
    </xf>
    <xf numFmtId="0" fontId="48" fillId="2" borderId="0" xfId="6" applyFont="1" applyFill="1" applyBorder="1" applyAlignment="1">
      <alignment horizontal="left" vertical="center" wrapText="1"/>
    </xf>
    <xf numFmtId="164" fontId="24" fillId="2" borderId="0" xfId="15" applyNumberFormat="1" applyFont="1" applyFill="1"/>
    <xf numFmtId="20" fontId="24" fillId="0" borderId="0" xfId="16" applyNumberFormat="1" applyFont="1"/>
    <xf numFmtId="0" fontId="49" fillId="0" borderId="0" xfId="19"/>
    <xf numFmtId="0" fontId="24" fillId="5" borderId="3" xfId="20" applyFont="1" applyFill="1" applyBorder="1" applyAlignment="1">
      <alignment horizontal="centerContinuous" vertical="center"/>
    </xf>
    <xf numFmtId="0" fontId="24" fillId="5" borderId="11" xfId="20" applyFont="1" applyFill="1" applyBorder="1" applyAlignment="1">
      <alignment horizontal="centerContinuous" vertical="center"/>
    </xf>
    <xf numFmtId="0" fontId="24" fillId="5" borderId="3" xfId="20" applyFont="1" applyFill="1" applyBorder="1" applyAlignment="1">
      <alignment horizontal="centerContinuous" vertical="center" wrapText="1"/>
    </xf>
    <xf numFmtId="0" fontId="24" fillId="5" borderId="11" xfId="20" applyFont="1" applyFill="1" applyBorder="1" applyAlignment="1">
      <alignment horizontal="centerContinuous" vertical="center" wrapText="1"/>
    </xf>
    <xf numFmtId="177" fontId="25" fillId="0" borderId="0" xfId="20" applyNumberFormat="1" applyFont="1" applyFill="1" applyAlignment="1">
      <alignment vertical="center" wrapText="1"/>
    </xf>
    <xf numFmtId="0" fontId="24" fillId="5" borderId="16" xfId="20" applyFont="1" applyFill="1" applyBorder="1" applyAlignment="1">
      <alignment horizontal="center" vertical="center" wrapText="1"/>
    </xf>
    <xf numFmtId="0" fontId="24" fillId="5" borderId="17" xfId="20" applyFont="1" applyFill="1" applyBorder="1" applyAlignment="1">
      <alignment horizontal="center" vertical="center" wrapText="1"/>
    </xf>
    <xf numFmtId="177" fontId="24" fillId="0" borderId="0" xfId="20" applyNumberFormat="1" applyFont="1" applyFill="1" applyAlignment="1">
      <alignment vertical="center" wrapText="1"/>
    </xf>
    <xf numFmtId="0" fontId="26" fillId="0" borderId="0" xfId="19" applyFont="1"/>
    <xf numFmtId="188" fontId="24" fillId="0" borderId="0" xfId="20" applyNumberFormat="1" applyFont="1" applyFill="1" applyAlignment="1">
      <alignment horizontal="right"/>
    </xf>
    <xf numFmtId="0" fontId="27" fillId="0" borderId="0" xfId="19" applyFont="1"/>
    <xf numFmtId="0" fontId="49" fillId="0" borderId="0" xfId="19" applyFill="1" applyBorder="1"/>
    <xf numFmtId="0" fontId="27" fillId="0" borderId="0" xfId="19" applyFont="1" applyFill="1" applyBorder="1"/>
    <xf numFmtId="0" fontId="49" fillId="0" borderId="0" xfId="19" applyAlignment="1"/>
    <xf numFmtId="0" fontId="50" fillId="0" borderId="0" xfId="19" applyFont="1" applyAlignment="1">
      <alignment vertical="center"/>
    </xf>
    <xf numFmtId="173" fontId="14" fillId="0" borderId="0" xfId="19" applyNumberFormat="1" applyFont="1" applyBorder="1" applyAlignment="1">
      <alignment horizontal="right"/>
    </xf>
    <xf numFmtId="10" fontId="49" fillId="0" borderId="0" xfId="19" applyNumberFormat="1"/>
    <xf numFmtId="0" fontId="50" fillId="0" borderId="0" xfId="19" applyFont="1"/>
    <xf numFmtId="178" fontId="49" fillId="0" borderId="10" xfId="19" applyNumberFormat="1" applyBorder="1" applyAlignment="1">
      <alignment horizontal="right"/>
    </xf>
    <xf numFmtId="0" fontId="27" fillId="2" borderId="0" xfId="18" applyFont="1" applyFill="1" applyBorder="1" applyAlignment="1"/>
    <xf numFmtId="0" fontId="49" fillId="2" borderId="0" xfId="19" applyFill="1" applyBorder="1"/>
    <xf numFmtId="0" fontId="24" fillId="2" borderId="0" xfId="20" applyFont="1" applyFill="1" applyBorder="1" applyAlignment="1">
      <alignment horizontal="centerContinuous" vertical="center"/>
    </xf>
    <xf numFmtId="0" fontId="24" fillId="2" borderId="0" xfId="20" applyFont="1" applyFill="1" applyBorder="1" applyAlignment="1">
      <alignment horizontal="centerContinuous" vertical="center" wrapText="1"/>
    </xf>
    <xf numFmtId="0" fontId="24" fillId="2" borderId="0" xfId="20" applyFont="1" applyFill="1" applyBorder="1" applyAlignment="1">
      <alignment horizontal="center" vertical="center" wrapText="1"/>
    </xf>
    <xf numFmtId="0" fontId="26" fillId="2" borderId="0" xfId="19" applyFont="1" applyFill="1" applyBorder="1"/>
    <xf numFmtId="188" fontId="24" fillId="2" borderId="0" xfId="20" applyNumberFormat="1" applyFont="1" applyFill="1" applyBorder="1" applyAlignment="1">
      <alignment horizontal="right"/>
    </xf>
    <xf numFmtId="0" fontId="24" fillId="5" borderId="4" xfId="20" applyFont="1" applyFill="1" applyBorder="1" applyAlignment="1">
      <alignment horizontal="centerContinuous" vertical="center" wrapText="1"/>
    </xf>
    <xf numFmtId="0" fontId="24" fillId="5" borderId="14" xfId="20" applyFont="1" applyFill="1" applyBorder="1" applyAlignment="1">
      <alignment horizontal="center" vertical="center" wrapText="1"/>
    </xf>
    <xf numFmtId="0" fontId="24" fillId="5" borderId="6" xfId="20" applyFont="1" applyFill="1" applyBorder="1" applyAlignment="1">
      <alignment horizontal="center" vertical="center" wrapText="1"/>
    </xf>
    <xf numFmtId="0" fontId="49" fillId="0" borderId="0" xfId="19" applyBorder="1"/>
    <xf numFmtId="164" fontId="25" fillId="0" borderId="0" xfId="4" applyNumberFormat="1" applyFont="1"/>
    <xf numFmtId="0" fontId="33" fillId="0" borderId="0" xfId="19" applyFont="1"/>
    <xf numFmtId="0" fontId="25" fillId="0" borderId="7" xfId="19" applyFont="1" applyBorder="1" applyAlignment="1">
      <alignment horizontal="left"/>
    </xf>
    <xf numFmtId="0" fontId="51" fillId="0" borderId="0" xfId="19" applyFont="1" applyBorder="1" applyAlignment="1">
      <alignment horizontal="left" wrapText="1"/>
    </xf>
    <xf numFmtId="0" fontId="52" fillId="0" borderId="0" xfId="19" applyFont="1"/>
    <xf numFmtId="0" fontId="24" fillId="0" borderId="7" xfId="19" applyFont="1" applyBorder="1" applyAlignment="1">
      <alignment horizontal="left"/>
    </xf>
    <xf numFmtId="0" fontId="26" fillId="0" borderId="0" xfId="19" applyFont="1" applyAlignment="1">
      <alignment vertical="center"/>
    </xf>
    <xf numFmtId="0" fontId="26" fillId="0" borderId="0" xfId="19" applyFont="1" applyFill="1" applyBorder="1"/>
    <xf numFmtId="0" fontId="33" fillId="0" borderId="0" xfId="19" applyFont="1" applyFill="1" applyBorder="1"/>
    <xf numFmtId="0" fontId="26" fillId="0" borderId="0" xfId="19" applyFont="1" applyAlignment="1"/>
    <xf numFmtId="10" fontId="26" fillId="0" borderId="0" xfId="19" applyNumberFormat="1" applyFont="1"/>
    <xf numFmtId="178" fontId="49" fillId="0" borderId="0" xfId="19" applyNumberFormat="1" applyBorder="1" applyAlignment="1">
      <alignment horizontal="right"/>
    </xf>
    <xf numFmtId="0" fontId="26" fillId="0" borderId="9" xfId="19" applyFont="1" applyBorder="1"/>
    <xf numFmtId="0" fontId="26" fillId="0" borderId="7" xfId="19" applyFont="1" applyBorder="1"/>
    <xf numFmtId="178" fontId="54" fillId="2" borderId="10" xfId="10" applyNumberFormat="1" applyFont="1" applyFill="1" applyBorder="1"/>
    <xf numFmtId="178" fontId="54" fillId="2" borderId="0" xfId="10" applyNumberFormat="1" applyFont="1" applyFill="1"/>
    <xf numFmtId="178" fontId="54" fillId="2" borderId="0" xfId="10" applyNumberFormat="1" applyFont="1" applyFill="1" applyAlignment="1">
      <alignment horizontal="right"/>
    </xf>
    <xf numFmtId="178" fontId="55" fillId="2" borderId="0" xfId="10" applyNumberFormat="1" applyFont="1" applyFill="1"/>
    <xf numFmtId="179" fontId="56" fillId="2" borderId="0" xfId="10" applyNumberFormat="1" applyFont="1" applyFill="1"/>
    <xf numFmtId="171" fontId="56" fillId="2" borderId="0" xfId="10" applyNumberFormat="1" applyFont="1" applyFill="1"/>
    <xf numFmtId="14" fontId="54" fillId="2" borderId="7" xfId="10" quotePrefix="1" applyNumberFormat="1" applyFont="1" applyFill="1" applyBorder="1" applyAlignment="1">
      <alignment horizontal="left"/>
    </xf>
    <xf numFmtId="172" fontId="54" fillId="2" borderId="0" xfId="10" applyNumberFormat="1" applyFont="1" applyFill="1" applyBorder="1"/>
    <xf numFmtId="172" fontId="54" fillId="2" borderId="0" xfId="10" applyNumberFormat="1" applyFont="1" applyFill="1"/>
    <xf numFmtId="178" fontId="54" fillId="2" borderId="0" xfId="10" applyNumberFormat="1" applyFont="1" applyFill="1" applyBorder="1"/>
    <xf numFmtId="183" fontId="54" fillId="2" borderId="0" xfId="10" applyNumberFormat="1" applyFont="1" applyFill="1" applyAlignment="1">
      <alignment horizontal="center"/>
    </xf>
    <xf numFmtId="14" fontId="54" fillId="2" borderId="7" xfId="10" applyNumberFormat="1" applyFont="1" applyFill="1" applyBorder="1" applyAlignment="1">
      <alignment horizontal="left"/>
    </xf>
    <xf numFmtId="178" fontId="54" fillId="2" borderId="0" xfId="10" applyNumberFormat="1" applyFont="1" applyFill="1" applyAlignment="1"/>
    <xf numFmtId="179" fontId="56" fillId="2" borderId="0" xfId="10" applyNumberFormat="1" applyFont="1" applyFill="1" applyAlignment="1">
      <alignment horizontal="right"/>
    </xf>
    <xf numFmtId="0" fontId="56" fillId="2" borderId="0" xfId="10" applyNumberFormat="1" applyFont="1" applyFill="1" applyAlignment="1">
      <alignment horizontal="right"/>
    </xf>
    <xf numFmtId="183" fontId="54" fillId="2" borderId="0" xfId="10" quotePrefix="1" applyNumberFormat="1" applyFont="1" applyFill="1" applyAlignment="1">
      <alignment horizontal="center"/>
    </xf>
    <xf numFmtId="183" fontId="54" fillId="2" borderId="7" xfId="10" quotePrefix="1" applyNumberFormat="1" applyFont="1" applyFill="1" applyBorder="1" applyAlignment="1">
      <alignment horizontal="center"/>
    </xf>
    <xf numFmtId="14" fontId="54" fillId="2" borderId="0" xfId="10" quotePrefix="1" applyNumberFormat="1" applyFont="1" applyFill="1" applyBorder="1" applyAlignment="1">
      <alignment horizontal="left"/>
    </xf>
    <xf numFmtId="14" fontId="54" fillId="2" borderId="0" xfId="10" applyNumberFormat="1" applyFont="1" applyFill="1" applyBorder="1" applyAlignment="1">
      <alignment horizontal="left"/>
    </xf>
    <xf numFmtId="183" fontId="54" fillId="2" borderId="7" xfId="10" applyNumberFormat="1" applyFont="1" applyFill="1" applyBorder="1" applyAlignment="1">
      <alignment horizontal="center"/>
    </xf>
    <xf numFmtId="183" fontId="58" fillId="2" borderId="7" xfId="10" applyNumberFormat="1" applyFont="1" applyFill="1" applyBorder="1" applyAlignment="1">
      <alignment horizontal="center"/>
    </xf>
    <xf numFmtId="178" fontId="58" fillId="2" borderId="0" xfId="10" applyNumberFormat="1" applyFont="1" applyFill="1" applyBorder="1"/>
    <xf numFmtId="178" fontId="58" fillId="2" borderId="0" xfId="10" applyNumberFormat="1" applyFont="1" applyFill="1"/>
    <xf numFmtId="178" fontId="58" fillId="2" borderId="0" xfId="10" applyNumberFormat="1" applyFont="1" applyFill="1" applyAlignment="1">
      <alignment horizontal="right"/>
    </xf>
    <xf numFmtId="179" fontId="59" fillId="2" borderId="0" xfId="10" applyNumberFormat="1" applyFont="1" applyFill="1"/>
    <xf numFmtId="14" fontId="58" fillId="2" borderId="7" xfId="10" quotePrefix="1" applyNumberFormat="1" applyFont="1" applyFill="1" applyBorder="1" applyAlignment="1">
      <alignment horizontal="left"/>
    </xf>
    <xf numFmtId="0" fontId="56" fillId="2" borderId="0" xfId="10" applyNumberFormat="1" applyFont="1" applyFill="1"/>
    <xf numFmtId="178" fontId="54" fillId="3" borderId="0" xfId="10" applyNumberFormat="1" applyFont="1" applyFill="1"/>
    <xf numFmtId="178" fontId="55" fillId="3" borderId="0" xfId="10" applyNumberFormat="1" applyFont="1" applyFill="1"/>
    <xf numFmtId="178" fontId="54" fillId="3" borderId="0" xfId="10" applyNumberFormat="1" applyFont="1" applyFill="1" applyAlignment="1">
      <alignment horizontal="right"/>
    </xf>
    <xf numFmtId="172" fontId="54" fillId="0" borderId="0" xfId="10" applyNumberFormat="1" applyFont="1"/>
    <xf numFmtId="172" fontId="58" fillId="0" borderId="0" xfId="10" applyNumberFormat="1" applyFont="1"/>
    <xf numFmtId="0" fontId="54" fillId="0" borderId="0" xfId="10" applyFont="1" applyBorder="1" applyAlignment="1">
      <alignment horizontal="left"/>
    </xf>
    <xf numFmtId="0" fontId="54" fillId="0" borderId="0" xfId="10" applyFont="1" applyBorder="1"/>
    <xf numFmtId="0" fontId="54" fillId="0" borderId="0" xfId="10" applyFont="1"/>
    <xf numFmtId="0" fontId="55" fillId="0" borderId="0" xfId="10" applyFont="1" applyFill="1" applyBorder="1"/>
    <xf numFmtId="179" fontId="56" fillId="4" borderId="0" xfId="10" applyNumberFormat="1" applyFont="1" applyFill="1"/>
    <xf numFmtId="0" fontId="54" fillId="0" borderId="0" xfId="10" applyFont="1" applyAlignment="1">
      <alignment horizontal="left"/>
    </xf>
    <xf numFmtId="0" fontId="54" fillId="0" borderId="0" xfId="10" applyFont="1" applyAlignment="1">
      <alignment horizontal="right"/>
    </xf>
    <xf numFmtId="0" fontId="55" fillId="0" borderId="0" xfId="10" applyFont="1" applyFill="1"/>
    <xf numFmtId="164" fontId="24" fillId="2" borderId="0" xfId="4" applyNumberFormat="1" applyFont="1" applyFill="1" applyBorder="1" applyAlignment="1">
      <alignment vertical="center"/>
    </xf>
    <xf numFmtId="170" fontId="36" fillId="2" borderId="0" xfId="0" applyNumberFormat="1" applyFont="1" applyFill="1" applyBorder="1" applyAlignment="1">
      <alignment vertical="center" wrapText="1"/>
    </xf>
    <xf numFmtId="182" fontId="24" fillId="2" borderId="0" xfId="4" applyNumberFormat="1" applyFont="1" applyFill="1" applyBorder="1"/>
    <xf numFmtId="164" fontId="24" fillId="2" borderId="0" xfId="4" applyNumberFormat="1" applyFont="1" applyFill="1" applyBorder="1"/>
    <xf numFmtId="14" fontId="24" fillId="2" borderId="0" xfId="10" applyNumberFormat="1" applyFont="1" applyFill="1" applyBorder="1" applyAlignment="1">
      <alignment horizontal="left"/>
    </xf>
    <xf numFmtId="1" fontId="24" fillId="2" borderId="0" xfId="10" quotePrefix="1" applyNumberFormat="1" applyFont="1" applyFill="1" applyBorder="1" applyAlignment="1">
      <alignment horizontal="left"/>
    </xf>
    <xf numFmtId="0" fontId="62" fillId="2" borderId="0" xfId="0" applyFont="1" applyFill="1" applyBorder="1" applyAlignment="1">
      <alignment vertical="center" wrapText="1"/>
    </xf>
    <xf numFmtId="170" fontId="62" fillId="2" borderId="0" xfId="0" applyNumberFormat="1" applyFont="1" applyFill="1" applyBorder="1" applyAlignment="1">
      <alignment vertical="center" wrapText="1"/>
    </xf>
    <xf numFmtId="0" fontId="24" fillId="5" borderId="2" xfId="20" applyFont="1" applyFill="1" applyBorder="1" applyAlignment="1">
      <alignment horizontal="centerContinuous" vertical="center" wrapText="1"/>
    </xf>
    <xf numFmtId="0" fontId="24" fillId="5" borderId="18" xfId="20" applyFont="1" applyFill="1" applyBorder="1" applyAlignment="1">
      <alignment horizontal="center" vertical="center" wrapText="1"/>
    </xf>
    <xf numFmtId="1" fontId="25" fillId="2" borderId="7" xfId="4" applyNumberFormat="1" applyFont="1" applyFill="1" applyBorder="1" applyAlignment="1">
      <alignment horizontal="left"/>
    </xf>
    <xf numFmtId="169" fontId="25" fillId="2" borderId="0" xfId="7" applyNumberFormat="1" applyFont="1" applyFill="1" applyBorder="1" applyAlignment="1"/>
    <xf numFmtId="164" fontId="25" fillId="0" borderId="0" xfId="7" applyNumberFormat="1" applyFont="1"/>
    <xf numFmtId="183" fontId="54" fillId="0" borderId="0" xfId="10" applyNumberFormat="1" applyFont="1" applyAlignment="1">
      <alignment horizontal="center"/>
    </xf>
    <xf numFmtId="181" fontId="5" fillId="0" borderId="0" xfId="6" applyNumberFormat="1" applyFont="1" applyAlignment="1"/>
    <xf numFmtId="172" fontId="5" fillId="0" borderId="0" xfId="6" applyNumberFormat="1" applyFont="1" applyAlignment="1"/>
    <xf numFmtId="0" fontId="63" fillId="0" borderId="0" xfId="6" applyFont="1" applyAlignment="1"/>
    <xf numFmtId="0" fontId="33" fillId="0" borderId="0" xfId="1" applyFont="1" applyBorder="1" applyAlignment="1">
      <alignment horizontal="left"/>
    </xf>
    <xf numFmtId="174" fontId="9" fillId="0" borderId="7" xfId="0" applyNumberFormat="1" applyFont="1" applyBorder="1" applyAlignment="1">
      <alignment horizontal="left"/>
    </xf>
    <xf numFmtId="0" fontId="24" fillId="0" borderId="0" xfId="10" applyFont="1"/>
    <xf numFmtId="0" fontId="30" fillId="0" borderId="0" xfId="10" applyFont="1"/>
    <xf numFmtId="0" fontId="30" fillId="0" borderId="0" xfId="14" applyFont="1"/>
    <xf numFmtId="173" fontId="24" fillId="0" borderId="0" xfId="10" applyNumberFormat="1" applyFont="1" applyFill="1" applyAlignment="1"/>
    <xf numFmtId="170" fontId="24" fillId="0" borderId="0" xfId="10" applyNumberFormat="1" applyFont="1" applyFill="1" applyAlignment="1"/>
    <xf numFmtId="0" fontId="24" fillId="0" borderId="0" xfId="10" applyFont="1" applyFill="1"/>
    <xf numFmtId="176" fontId="25" fillId="0" borderId="0" xfId="10" applyNumberFormat="1" applyFont="1" applyFill="1"/>
    <xf numFmtId="176" fontId="25" fillId="0" borderId="0" xfId="10" applyNumberFormat="1" applyFont="1"/>
    <xf numFmtId="0" fontId="6" fillId="0" borderId="0" xfId="21" applyFill="1" applyBorder="1" applyAlignment="1">
      <alignment wrapText="1"/>
    </xf>
    <xf numFmtId="0" fontId="38" fillId="0" borderId="0" xfId="21" applyFont="1" applyFill="1" applyBorder="1" applyAlignment="1">
      <alignment wrapText="1"/>
    </xf>
    <xf numFmtId="0" fontId="38" fillId="0" borderId="0" xfId="21" applyFont="1" applyAlignment="1"/>
    <xf numFmtId="0" fontId="38" fillId="0" borderId="0" xfId="21" applyFont="1" applyFill="1" applyBorder="1" applyAlignment="1">
      <alignment horizontal="left" wrapText="1"/>
    </xf>
    <xf numFmtId="0" fontId="24" fillId="0" borderId="0" xfId="1" quotePrefix="1" applyFont="1" applyAlignment="1">
      <alignment horizontal="left" vertical="top"/>
    </xf>
    <xf numFmtId="0" fontId="26" fillId="0" borderId="0" xfId="1" applyFont="1" applyAlignment="1">
      <alignment horizontal="left" vertical="top"/>
    </xf>
    <xf numFmtId="0" fontId="33" fillId="0" borderId="0" xfId="1" applyFont="1" applyBorder="1" applyAlignment="1"/>
    <xf numFmtId="0" fontId="30" fillId="0" borderId="0" xfId="1" applyFont="1" applyAlignment="1">
      <alignment horizontal="left"/>
    </xf>
    <xf numFmtId="0" fontId="30" fillId="0" borderId="0" xfId="1" applyFont="1"/>
    <xf numFmtId="183" fontId="24" fillId="0" borderId="7" xfId="14" quotePrefix="1" applyNumberFormat="1" applyFont="1" applyFill="1" applyBorder="1" applyAlignment="1">
      <alignment horizontal="center"/>
    </xf>
    <xf numFmtId="183" fontId="24" fillId="0" borderId="0" xfId="14" applyNumberFormat="1" applyFont="1" applyFill="1" applyAlignment="1">
      <alignment horizontal="center"/>
    </xf>
    <xf numFmtId="1" fontId="10" fillId="2" borderId="0" xfId="4" applyNumberFormat="1" applyFont="1" applyFill="1"/>
    <xf numFmtId="164" fontId="5" fillId="2" borderId="0" xfId="4" applyNumberFormat="1" applyFont="1" applyFill="1"/>
    <xf numFmtId="164" fontId="5" fillId="0" borderId="0" xfId="4" applyNumberFormat="1" applyFont="1"/>
    <xf numFmtId="173" fontId="24" fillId="0" borderId="0" xfId="6" applyNumberFormat="1" applyFont="1" applyAlignment="1">
      <alignment horizontal="right"/>
    </xf>
    <xf numFmtId="173" fontId="24" fillId="0" borderId="0" xfId="6" applyNumberFormat="1" applyFont="1" applyFill="1" applyBorder="1" applyAlignment="1"/>
    <xf numFmtId="170" fontId="24" fillId="0" borderId="0" xfId="6" applyNumberFormat="1" applyFont="1" applyFill="1" applyBorder="1" applyAlignment="1">
      <alignment horizontal="right" indent="1"/>
    </xf>
    <xf numFmtId="173" fontId="24" fillId="0" borderId="0" xfId="6" applyNumberFormat="1" applyFont="1" applyFill="1" applyBorder="1" applyAlignment="1">
      <alignment horizontal="right"/>
    </xf>
    <xf numFmtId="0" fontId="24" fillId="0" borderId="0" xfId="6" applyFont="1" applyFill="1" applyAlignment="1">
      <alignment horizontal="right" vertical="center"/>
    </xf>
    <xf numFmtId="174" fontId="24" fillId="0" borderId="0" xfId="6" applyNumberFormat="1" applyFont="1" applyFill="1" applyBorder="1" applyAlignment="1">
      <alignment horizontal="right" indent="1"/>
    </xf>
    <xf numFmtId="172" fontId="9" fillId="0" borderId="0" xfId="10" applyNumberFormat="1" applyFont="1"/>
    <xf numFmtId="0" fontId="25" fillId="0" borderId="0" xfId="6" applyFont="1" applyAlignment="1">
      <alignment horizontal="center"/>
    </xf>
    <xf numFmtId="0" fontId="24" fillId="2" borderId="0" xfId="6" applyFont="1" applyFill="1" applyBorder="1" applyAlignment="1"/>
    <xf numFmtId="0" fontId="39" fillId="0" borderId="0" xfId="6" applyFont="1" applyBorder="1"/>
    <xf numFmtId="0" fontId="21" fillId="0" borderId="0" xfId="6" applyFont="1"/>
    <xf numFmtId="0" fontId="64" fillId="0" borderId="0" xfId="6" applyFont="1" applyBorder="1"/>
    <xf numFmtId="0" fontId="65" fillId="0" borderId="0" xfId="6" applyFont="1" applyBorder="1"/>
    <xf numFmtId="0" fontId="26" fillId="2" borderId="7" xfId="9" applyFont="1" applyFill="1" applyBorder="1" applyAlignment="1">
      <alignment vertical="top" wrapText="1"/>
    </xf>
    <xf numFmtId="164" fontId="24" fillId="0" borderId="0" xfId="4" applyNumberFormat="1" applyFont="1" applyBorder="1" applyAlignment="1">
      <alignment horizontal="left"/>
    </xf>
    <xf numFmtId="0" fontId="24" fillId="0" borderId="0" xfId="6" applyFont="1" applyBorder="1" applyAlignment="1">
      <alignment vertical="center"/>
    </xf>
    <xf numFmtId="0" fontId="28" fillId="0" borderId="0" xfId="18" quotePrefix="1" applyNumberFormat="1" applyFont="1" applyAlignment="1">
      <alignment horizontal="left" vertical="center"/>
    </xf>
    <xf numFmtId="0" fontId="66" fillId="0" borderId="0" xfId="18" applyNumberFormat="1" applyFont="1" applyAlignment="1">
      <alignment horizontal="left" vertical="center"/>
    </xf>
    <xf numFmtId="0" fontId="66" fillId="0" borderId="0" xfId="18" applyFont="1" applyAlignment="1">
      <alignment horizontal="left"/>
    </xf>
    <xf numFmtId="0" fontId="67" fillId="2" borderId="0" xfId="6" applyFont="1" applyFill="1" applyBorder="1" applyAlignment="1">
      <alignment horizontal="left" vertical="center" wrapText="1"/>
    </xf>
    <xf numFmtId="0" fontId="25" fillId="2" borderId="0" xfId="6" applyFont="1" applyFill="1" applyBorder="1"/>
    <xf numFmtId="0" fontId="10" fillId="2" borderId="0" xfId="6" applyFont="1" applyFill="1" applyBorder="1"/>
    <xf numFmtId="0" fontId="24" fillId="0" borderId="0" xfId="18" quotePrefix="1" applyFont="1" applyAlignment="1">
      <alignment horizontal="left"/>
    </xf>
    <xf numFmtId="164" fontId="39" fillId="0" borderId="0" xfId="4" applyNumberFormat="1" applyFont="1" applyAlignment="1"/>
    <xf numFmtId="0" fontId="26" fillId="0" borderId="0" xfId="18" applyFont="1" applyAlignment="1">
      <alignment horizontal="left"/>
    </xf>
    <xf numFmtId="0" fontId="28" fillId="0" borderId="0" xfId="18" quotePrefix="1" applyNumberFormat="1" applyFont="1" applyAlignment="1">
      <alignment horizontal="left"/>
    </xf>
    <xf numFmtId="0" fontId="21" fillId="0" borderId="0" xfId="6" applyFont="1" applyAlignment="1"/>
    <xf numFmtId="0" fontId="27" fillId="0" borderId="0" xfId="18" applyFont="1" applyAlignment="1">
      <alignment horizontal="left"/>
    </xf>
    <xf numFmtId="0" fontId="68" fillId="0" borderId="0" xfId="18" applyFont="1" applyAlignment="1">
      <alignment horizontal="left"/>
    </xf>
    <xf numFmtId="0" fontId="49" fillId="0" borderId="0" xfId="18" applyFont="1" applyAlignment="1">
      <alignment horizontal="left"/>
    </xf>
    <xf numFmtId="0" fontId="69" fillId="0" borderId="0" xfId="18" applyFont="1" applyAlignment="1">
      <alignment horizontal="left"/>
    </xf>
    <xf numFmtId="0" fontId="24" fillId="0" borderId="0" xfId="18" quotePrefix="1" applyFont="1" applyAlignment="1">
      <alignment horizontal="left" vertical="top"/>
    </xf>
    <xf numFmtId="0" fontId="66" fillId="0" borderId="0" xfId="18" applyFont="1" applyAlignment="1">
      <alignment horizontal="left" vertical="center"/>
    </xf>
    <xf numFmtId="0" fontId="28" fillId="0" borderId="0" xfId="18" quotePrefix="1" applyFont="1" applyAlignment="1">
      <alignment horizontal="left" vertical="center"/>
    </xf>
    <xf numFmtId="0" fontId="21" fillId="0" borderId="0" xfId="22" quotePrefix="1" applyFont="1" applyAlignment="1">
      <alignment horizontal="left" vertical="center"/>
    </xf>
    <xf numFmtId="0" fontId="49" fillId="0" borderId="0" xfId="18" applyFont="1"/>
    <xf numFmtId="164" fontId="10" fillId="2" borderId="0" xfId="4" applyNumberFormat="1" applyFont="1" applyFill="1" applyAlignment="1">
      <alignment horizontal="left"/>
    </xf>
    <xf numFmtId="170" fontId="24" fillId="2" borderId="0" xfId="6" applyNumberFormat="1" applyFont="1" applyFill="1" applyBorder="1" applyAlignment="1">
      <alignment horizontal="center" vertical="center"/>
    </xf>
    <xf numFmtId="172" fontId="24" fillId="2" borderId="0" xfId="6" applyNumberFormat="1" applyFont="1" applyFill="1" applyBorder="1" applyAlignment="1">
      <alignment horizontal="right"/>
    </xf>
    <xf numFmtId="189" fontId="54" fillId="2" borderId="0" xfId="10" applyNumberFormat="1" applyFont="1" applyFill="1" applyBorder="1"/>
    <xf numFmtId="189" fontId="54" fillId="2" borderId="0" xfId="10" applyNumberFormat="1" applyFont="1" applyFill="1"/>
    <xf numFmtId="189" fontId="54" fillId="2" borderId="0" xfId="10" applyNumberFormat="1" applyFont="1" applyFill="1" applyAlignment="1">
      <alignment horizontal="right"/>
    </xf>
    <xf numFmtId="164" fontId="24" fillId="0" borderId="0" xfId="4" applyNumberFormat="1" applyFont="1" applyBorder="1"/>
    <xf numFmtId="169" fontId="24" fillId="2" borderId="0" xfId="7" applyNumberFormat="1" applyFont="1" applyFill="1" applyBorder="1" applyAlignment="1"/>
    <xf numFmtId="0" fontId="38" fillId="0" borderId="0" xfId="12" applyFont="1" applyAlignment="1">
      <alignment horizontal="left" wrapText="1"/>
    </xf>
    <xf numFmtId="173" fontId="24" fillId="0" borderId="0" xfId="6" applyNumberFormat="1" applyFont="1" applyAlignment="1">
      <alignment horizontal="left"/>
    </xf>
    <xf numFmtId="0" fontId="26" fillId="0" borderId="0" xfId="0" applyFont="1" applyAlignment="1">
      <alignment horizontal="justify" wrapText="1"/>
    </xf>
    <xf numFmtId="0" fontId="22" fillId="2" borderId="0" xfId="1" applyFont="1" applyFill="1" applyBorder="1" applyAlignment="1"/>
    <xf numFmtId="0" fontId="24" fillId="0" borderId="0" xfId="6" applyFont="1" applyAlignment="1">
      <alignment horizontal="left" wrapText="1"/>
    </xf>
    <xf numFmtId="0" fontId="26" fillId="0" borderId="0" xfId="14" applyFont="1" applyAlignment="1">
      <alignment horizontal="justify" vertical="top" wrapText="1"/>
    </xf>
    <xf numFmtId="0" fontId="23" fillId="2" borderId="0" xfId="1" applyFont="1" applyFill="1" applyBorder="1" applyAlignment="1">
      <alignment horizontal="center" vertical="top" wrapText="1"/>
    </xf>
    <xf numFmtId="0" fontId="23" fillId="2" borderId="21" xfId="1" applyFont="1" applyFill="1" applyBorder="1" applyAlignment="1">
      <alignment horizontal="center" vertical="top" wrapText="1"/>
    </xf>
    <xf numFmtId="0" fontId="22" fillId="2" borderId="0" xfId="2" applyFont="1" applyFill="1" applyBorder="1" applyAlignment="1">
      <alignment horizontal="left" vertical="top" wrapText="1"/>
    </xf>
    <xf numFmtId="1" fontId="24" fillId="5" borderId="1" xfId="4" applyNumberFormat="1" applyFont="1" applyFill="1" applyBorder="1" applyAlignment="1">
      <alignment horizontal="center" vertical="center"/>
    </xf>
    <xf numFmtId="1" fontId="9" fillId="5" borderId="5" xfId="4" applyNumberFormat="1" applyFont="1" applyFill="1" applyBorder="1" applyAlignment="1">
      <alignment horizontal="center" vertical="center"/>
    </xf>
    <xf numFmtId="0" fontId="24" fillId="5" borderId="2" xfId="4" applyNumberFormat="1" applyFont="1" applyFill="1" applyBorder="1" applyAlignment="1">
      <alignment horizontal="center" vertical="center"/>
    </xf>
    <xf numFmtId="0" fontId="9" fillId="5" borderId="3" xfId="4" applyNumberFormat="1" applyFont="1" applyFill="1" applyBorder="1" applyAlignment="1">
      <alignment horizontal="center" vertical="center"/>
    </xf>
    <xf numFmtId="0" fontId="9" fillId="5" borderId="4" xfId="4" applyNumberFormat="1" applyFont="1" applyFill="1" applyBorder="1" applyAlignment="1">
      <alignment horizontal="center" vertical="center"/>
    </xf>
    <xf numFmtId="1" fontId="24" fillId="5" borderId="2" xfId="4" applyNumberFormat="1" applyFont="1" applyFill="1" applyBorder="1" applyAlignment="1">
      <alignment horizontal="center" vertical="center"/>
    </xf>
    <xf numFmtId="1" fontId="24" fillId="5" borderId="3" xfId="4" applyNumberFormat="1" applyFont="1" applyFill="1" applyBorder="1" applyAlignment="1">
      <alignment horizontal="center" vertical="center"/>
    </xf>
    <xf numFmtId="1" fontId="24" fillId="5" borderId="1" xfId="7" applyNumberFormat="1" applyFont="1" applyFill="1" applyBorder="1" applyAlignment="1">
      <alignment horizontal="center" vertical="center"/>
    </xf>
    <xf numFmtId="1" fontId="9" fillId="5" borderId="5" xfId="7" applyNumberFormat="1" applyFont="1" applyFill="1" applyBorder="1" applyAlignment="1">
      <alignment horizontal="center" vertical="center"/>
    </xf>
    <xf numFmtId="0" fontId="24" fillId="5" borderId="2" xfId="7" applyFont="1" applyFill="1" applyBorder="1" applyAlignment="1">
      <alignment horizontal="center" vertical="center"/>
    </xf>
    <xf numFmtId="0" fontId="9" fillId="5" borderId="4" xfId="7" applyFont="1" applyFill="1" applyBorder="1" applyAlignment="1">
      <alignment horizontal="center" vertical="center"/>
    </xf>
    <xf numFmtId="0" fontId="9" fillId="5" borderId="3" xfId="7" applyFont="1" applyFill="1" applyBorder="1" applyAlignment="1">
      <alignment horizontal="center" vertical="center"/>
    </xf>
    <xf numFmtId="0" fontId="24" fillId="5" borderId="12" xfId="10" applyFont="1" applyFill="1" applyBorder="1" applyAlignment="1">
      <alignment horizontal="center" vertical="center" wrapText="1"/>
    </xf>
    <xf numFmtId="0" fontId="24" fillId="5" borderId="0" xfId="10" applyFont="1" applyFill="1" applyBorder="1" applyAlignment="1">
      <alignment horizontal="center" vertical="center" wrapText="1"/>
    </xf>
    <xf numFmtId="0" fontId="24" fillId="5" borderId="13" xfId="10" applyFont="1" applyFill="1" applyBorder="1" applyAlignment="1">
      <alignment horizontal="center" vertical="center" wrapText="1"/>
    </xf>
    <xf numFmtId="173" fontId="24" fillId="5" borderId="20" xfId="10" applyNumberFormat="1" applyFont="1" applyFill="1" applyBorder="1" applyAlignment="1">
      <alignment horizontal="center" vertical="center" wrapText="1"/>
    </xf>
    <xf numFmtId="173" fontId="24" fillId="5" borderId="10" xfId="10" applyNumberFormat="1" applyFont="1" applyFill="1" applyBorder="1" applyAlignment="1">
      <alignment horizontal="center" vertical="center" wrapText="1"/>
    </xf>
    <xf numFmtId="173" fontId="24" fillId="5" borderId="6" xfId="10" applyNumberFormat="1" applyFont="1" applyFill="1" applyBorder="1" applyAlignment="1">
      <alignment horizontal="center" vertical="center" wrapText="1"/>
    </xf>
    <xf numFmtId="0" fontId="24" fillId="5" borderId="11" xfId="10" applyFont="1" applyFill="1" applyBorder="1" applyAlignment="1">
      <alignment horizontal="center" vertical="center"/>
    </xf>
    <xf numFmtId="0" fontId="24" fillId="5" borderId="2" xfId="10" applyFont="1" applyFill="1" applyBorder="1" applyAlignment="1">
      <alignment horizontal="center" vertical="center"/>
    </xf>
    <xf numFmtId="0" fontId="24" fillId="5" borderId="17" xfId="10" applyFont="1" applyFill="1" applyBorder="1" applyAlignment="1">
      <alignment horizontal="center" vertical="center"/>
    </xf>
    <xf numFmtId="0" fontId="24" fillId="5" borderId="18" xfId="10" applyFont="1" applyFill="1" applyBorder="1" applyAlignment="1">
      <alignment horizontal="center" vertical="center"/>
    </xf>
    <xf numFmtId="1" fontId="24" fillId="0" borderId="0" xfId="7" applyNumberFormat="1" applyFont="1" applyFill="1" applyBorder="1" applyAlignment="1">
      <alignment horizontal="left"/>
    </xf>
    <xf numFmtId="1" fontId="9" fillId="0" borderId="0" xfId="7" applyNumberFormat="1" applyFont="1" applyFill="1" applyBorder="1" applyAlignment="1">
      <alignment horizontal="left"/>
    </xf>
    <xf numFmtId="0" fontId="24" fillId="5" borderId="4" xfId="10" applyFont="1" applyFill="1" applyBorder="1" applyAlignment="1">
      <alignment horizontal="center" vertical="center"/>
    </xf>
    <xf numFmtId="0" fontId="24" fillId="5" borderId="3" xfId="10" applyFont="1" applyFill="1" applyBorder="1" applyAlignment="1">
      <alignment horizontal="center" vertical="center"/>
    </xf>
    <xf numFmtId="173" fontId="24" fillId="5" borderId="22" xfId="10" applyNumberFormat="1" applyFont="1" applyFill="1" applyBorder="1" applyAlignment="1">
      <alignment horizontal="center" vertical="center" wrapText="1"/>
    </xf>
    <xf numFmtId="173" fontId="24" fillId="5" borderId="14" xfId="10" applyNumberFormat="1" applyFont="1" applyFill="1" applyBorder="1" applyAlignment="1">
      <alignment horizontal="center" vertical="center" wrapText="1"/>
    </xf>
    <xf numFmtId="0" fontId="24" fillId="5" borderId="16" xfId="10" applyFont="1" applyFill="1" applyBorder="1" applyAlignment="1">
      <alignment horizontal="center" vertical="center"/>
    </xf>
    <xf numFmtId="0" fontId="24" fillId="5" borderId="23" xfId="10" applyFont="1" applyFill="1" applyBorder="1" applyAlignment="1">
      <alignment horizontal="center" vertical="center"/>
    </xf>
    <xf numFmtId="0" fontId="24" fillId="2" borderId="0" xfId="5" applyFont="1" applyFill="1" applyBorder="1" applyAlignment="1">
      <alignment wrapText="1"/>
    </xf>
    <xf numFmtId="0" fontId="24" fillId="2" borderId="7" xfId="5" applyFont="1" applyFill="1" applyBorder="1" applyAlignment="1">
      <alignment wrapText="1"/>
    </xf>
    <xf numFmtId="0" fontId="24" fillId="2" borderId="0" xfId="5" applyNumberFormat="1" applyFont="1" applyFill="1" applyBorder="1" applyAlignment="1">
      <alignment horizontal="center" wrapText="1"/>
    </xf>
    <xf numFmtId="0" fontId="24" fillId="2" borderId="10" xfId="5" applyNumberFormat="1" applyFont="1" applyFill="1" applyBorder="1" applyAlignment="1">
      <alignment horizontal="center" vertical="center" wrapText="1"/>
    </xf>
    <xf numFmtId="0" fontId="24" fillId="2" borderId="0" xfId="5" applyNumberFormat="1" applyFont="1" applyFill="1" applyBorder="1" applyAlignment="1">
      <alignment horizontal="center" vertical="center" wrapText="1"/>
    </xf>
    <xf numFmtId="0" fontId="24" fillId="5" borderId="2"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24" fillId="2" borderId="10" xfId="5" applyNumberFormat="1" applyFont="1" applyFill="1" applyBorder="1" applyAlignment="1">
      <alignment horizontal="center" vertical="center"/>
    </xf>
    <xf numFmtId="0" fontId="24" fillId="2" borderId="0" xfId="5" applyNumberFormat="1" applyFont="1" applyFill="1" applyBorder="1" applyAlignment="1">
      <alignment horizontal="center" vertical="center"/>
    </xf>
    <xf numFmtId="0" fontId="24" fillId="2" borderId="8" xfId="5" applyFont="1" applyFill="1" applyBorder="1" applyAlignment="1">
      <alignment wrapText="1"/>
    </xf>
    <xf numFmtId="0" fontId="24" fillId="2" borderId="9" xfId="5" applyFont="1" applyFill="1" applyBorder="1" applyAlignment="1">
      <alignment wrapText="1"/>
    </xf>
    <xf numFmtId="0" fontId="24" fillId="5" borderId="12" xfId="8" applyFont="1" applyFill="1" applyBorder="1" applyAlignment="1">
      <alignment horizontal="center" vertical="center" wrapText="1"/>
    </xf>
    <xf numFmtId="0" fontId="24" fillId="5" borderId="1" xfId="8" applyFont="1" applyFill="1" applyBorder="1" applyAlignment="1">
      <alignment horizontal="center" vertical="center" wrapText="1"/>
    </xf>
    <xf numFmtId="0" fontId="24" fillId="5" borderId="13" xfId="8" applyFont="1" applyFill="1" applyBorder="1" applyAlignment="1">
      <alignment horizontal="center" vertical="center" wrapText="1"/>
    </xf>
    <xf numFmtId="0" fontId="24" fillId="5" borderId="5" xfId="8" applyFont="1" applyFill="1" applyBorder="1" applyAlignment="1">
      <alignment horizontal="center" vertical="center" wrapText="1"/>
    </xf>
    <xf numFmtId="0" fontId="24" fillId="5" borderId="3" xfId="5" applyFont="1" applyFill="1" applyBorder="1" applyAlignment="1">
      <alignment horizontal="center" vertical="center" wrapText="1"/>
    </xf>
    <xf numFmtId="0" fontId="24" fillId="2" borderId="10" xfId="5" applyNumberFormat="1" applyFont="1" applyFill="1" applyBorder="1" applyAlignment="1">
      <alignment horizontal="center" wrapText="1"/>
    </xf>
    <xf numFmtId="0" fontId="24" fillId="5" borderId="1" xfId="20" applyFont="1" applyFill="1" applyBorder="1" applyAlignment="1">
      <alignment horizontal="center" vertical="center" wrapText="1"/>
    </xf>
    <xf numFmtId="0" fontId="24" fillId="5" borderId="5" xfId="20" applyFont="1" applyFill="1" applyBorder="1" applyAlignment="1">
      <alignment horizontal="center" vertical="center" wrapText="1"/>
    </xf>
    <xf numFmtId="0" fontId="24" fillId="2" borderId="0" xfId="20" applyFont="1" applyFill="1" applyBorder="1" applyAlignment="1">
      <alignment horizontal="center" vertical="center" wrapText="1"/>
    </xf>
    <xf numFmtId="0" fontId="24" fillId="0" borderId="0" xfId="6" applyFont="1" applyBorder="1" applyAlignment="1">
      <alignment horizontal="left"/>
    </xf>
    <xf numFmtId="0" fontId="9" fillId="0" borderId="0" xfId="6" applyFont="1" applyBorder="1" applyAlignment="1">
      <alignment horizontal="left"/>
    </xf>
    <xf numFmtId="0" fontId="24" fillId="5" borderId="3" xfId="6" applyFont="1" applyFill="1" applyBorder="1" applyAlignment="1">
      <alignment horizontal="center" vertical="center"/>
    </xf>
    <xf numFmtId="0" fontId="9" fillId="5" borderId="16" xfId="6" applyFont="1" applyFill="1" applyBorder="1" applyAlignment="1">
      <alignment horizontal="center" vertical="center"/>
    </xf>
    <xf numFmtId="0" fontId="24" fillId="5" borderId="11" xfId="6" applyFont="1" applyFill="1" applyBorder="1" applyAlignment="1">
      <alignment horizontal="center" vertical="center"/>
    </xf>
    <xf numFmtId="0" fontId="9" fillId="5" borderId="11" xfId="6" applyFont="1" applyFill="1" applyBorder="1" applyAlignment="1">
      <alignment horizontal="center" vertical="center"/>
    </xf>
    <xf numFmtId="0" fontId="9" fillId="5" borderId="17" xfId="6" applyFont="1" applyFill="1" applyBorder="1" applyAlignment="1">
      <alignment horizontal="center" vertical="center"/>
    </xf>
    <xf numFmtId="0" fontId="9" fillId="5" borderId="2" xfId="6" applyFont="1" applyFill="1" applyBorder="1" applyAlignment="1">
      <alignment horizontal="center" vertical="center"/>
    </xf>
    <xf numFmtId="0" fontId="24" fillId="5" borderId="12" xfId="6" applyFont="1" applyFill="1" applyBorder="1" applyAlignment="1">
      <alignment horizontal="center" vertical="center"/>
    </xf>
    <xf numFmtId="0" fontId="9" fillId="5" borderId="13" xfId="6" applyFont="1" applyFill="1" applyBorder="1" applyAlignment="1">
      <alignment horizontal="center" vertical="center"/>
    </xf>
    <xf numFmtId="0" fontId="24" fillId="5" borderId="1" xfId="6" applyFont="1" applyFill="1" applyBorder="1" applyAlignment="1">
      <alignment horizontal="center" vertical="center"/>
    </xf>
    <xf numFmtId="0" fontId="9" fillId="5" borderId="5" xfId="6" applyFont="1" applyFill="1" applyBorder="1" applyAlignment="1">
      <alignment horizontal="center" vertical="center"/>
    </xf>
    <xf numFmtId="0" fontId="24" fillId="5" borderId="2" xfId="6" applyFont="1" applyFill="1" applyBorder="1" applyAlignment="1">
      <alignment horizontal="center" vertical="center"/>
    </xf>
    <xf numFmtId="0" fontId="24" fillId="5" borderId="7" xfId="6" applyFont="1" applyFill="1" applyBorder="1" applyAlignment="1">
      <alignment horizontal="center" vertical="center"/>
    </xf>
    <xf numFmtId="0" fontId="24" fillId="5" borderId="5" xfId="6" applyFont="1" applyFill="1" applyBorder="1" applyAlignment="1">
      <alignment horizontal="center" vertical="center"/>
    </xf>
    <xf numFmtId="0" fontId="24" fillId="5" borderId="20" xfId="6" applyFont="1" applyFill="1" applyBorder="1" applyAlignment="1">
      <alignment horizontal="center" vertical="center" wrapText="1"/>
    </xf>
    <xf numFmtId="0" fontId="24" fillId="5" borderId="6" xfId="6" applyFont="1" applyFill="1" applyBorder="1" applyAlignment="1">
      <alignment horizontal="center" vertical="center"/>
    </xf>
    <xf numFmtId="0" fontId="24" fillId="5" borderId="12" xfId="6" applyFont="1" applyFill="1" applyBorder="1" applyAlignment="1">
      <alignment horizontal="center" vertical="center" wrapText="1"/>
    </xf>
    <xf numFmtId="0" fontId="24" fillId="5" borderId="6" xfId="6" applyFont="1" applyFill="1" applyBorder="1" applyAlignment="1">
      <alignment horizontal="center" vertical="center" wrapText="1"/>
    </xf>
    <xf numFmtId="0" fontId="24" fillId="5" borderId="13" xfId="6" applyFont="1" applyFill="1" applyBorder="1" applyAlignment="1">
      <alignment horizontal="center" vertical="center" wrapText="1"/>
    </xf>
    <xf numFmtId="0" fontId="24" fillId="0" borderId="0" xfId="6" applyFont="1" applyAlignment="1">
      <alignment horizontal="left"/>
    </xf>
    <xf numFmtId="0" fontId="25" fillId="0" borderId="0" xfId="6" applyFont="1" applyAlignment="1">
      <alignment horizontal="center"/>
    </xf>
    <xf numFmtId="0" fontId="22" fillId="0" borderId="0" xfId="6" applyFont="1" applyAlignment="1">
      <alignment horizontal="left" wrapText="1"/>
    </xf>
    <xf numFmtId="0" fontId="22" fillId="0" borderId="0" xfId="6" applyFont="1" applyAlignment="1">
      <alignment horizontal="left"/>
    </xf>
    <xf numFmtId="0" fontId="21" fillId="0" borderId="0" xfId="6" applyFont="1" applyAlignment="1">
      <alignment wrapText="1"/>
    </xf>
    <xf numFmtId="0" fontId="21" fillId="0" borderId="0" xfId="6" applyFont="1" applyAlignment="1"/>
    <xf numFmtId="0" fontId="24" fillId="0" borderId="0" xfId="6" applyFont="1" applyAlignment="1">
      <alignment horizontal="left" wrapText="1"/>
    </xf>
    <xf numFmtId="0" fontId="24" fillId="5" borderId="1" xfId="6" applyFont="1" applyFill="1" applyBorder="1" applyAlignment="1">
      <alignment horizontal="center" vertical="center" wrapText="1"/>
    </xf>
    <xf numFmtId="0" fontId="24" fillId="5" borderId="5" xfId="6" applyFont="1" applyFill="1" applyBorder="1" applyAlignment="1">
      <alignment horizontal="center" vertical="center" wrapText="1"/>
    </xf>
    <xf numFmtId="0" fontId="24" fillId="5" borderId="2" xfId="6" applyFont="1" applyFill="1" applyBorder="1" applyAlignment="1">
      <alignment horizontal="center" vertical="center" wrapText="1"/>
    </xf>
    <xf numFmtId="0" fontId="24" fillId="5" borderId="3" xfId="6" applyFont="1" applyFill="1" applyBorder="1" applyAlignment="1">
      <alignment horizontal="center" vertical="center" wrapText="1"/>
    </xf>
    <xf numFmtId="0" fontId="24" fillId="5" borderId="4" xfId="6" applyFont="1" applyFill="1" applyBorder="1" applyAlignment="1">
      <alignment horizontal="center" vertical="center" wrapText="1"/>
    </xf>
    <xf numFmtId="0" fontId="22" fillId="0" borderId="0" xfId="6" applyFont="1" applyAlignment="1">
      <alignment horizontal="center"/>
    </xf>
    <xf numFmtId="0" fontId="24" fillId="5" borderId="13" xfId="6" applyFont="1" applyFill="1" applyBorder="1" applyAlignment="1">
      <alignment horizontal="center" vertical="center"/>
    </xf>
    <xf numFmtId="0" fontId="24" fillId="5" borderId="1" xfId="16" applyFont="1" applyFill="1" applyBorder="1" applyAlignment="1">
      <alignment horizontal="center" vertical="center" wrapText="1"/>
    </xf>
    <xf numFmtId="0" fontId="24" fillId="5" borderId="5" xfId="16" applyFont="1" applyFill="1" applyBorder="1" applyAlignment="1">
      <alignment horizontal="center" vertical="center" wrapText="1"/>
    </xf>
    <xf numFmtId="0" fontId="24" fillId="5" borderId="2" xfId="16" applyFont="1" applyFill="1" applyBorder="1" applyAlignment="1">
      <alignment horizontal="center" vertical="center" wrapText="1"/>
    </xf>
    <xf numFmtId="0" fontId="24" fillId="5" borderId="4" xfId="16" applyFont="1" applyFill="1" applyBorder="1" applyAlignment="1">
      <alignment horizontal="center" vertical="center" wrapText="1"/>
    </xf>
    <xf numFmtId="0" fontId="54" fillId="0" borderId="0" xfId="10" applyFont="1" applyAlignment="1">
      <alignment horizontal="left"/>
    </xf>
    <xf numFmtId="0" fontId="28" fillId="5" borderId="19" xfId="10" applyFont="1" applyFill="1" applyBorder="1" applyAlignment="1">
      <alignment horizontal="center" vertical="center" wrapText="1"/>
    </xf>
    <xf numFmtId="0" fontId="28" fillId="5" borderId="14" xfId="10" applyFont="1" applyFill="1" applyBorder="1" applyAlignment="1">
      <alignment horizontal="center" vertical="center"/>
    </xf>
    <xf numFmtId="0" fontId="28" fillId="5" borderId="2" xfId="10" applyFont="1" applyFill="1" applyBorder="1" applyAlignment="1">
      <alignment horizontal="center" vertical="center"/>
    </xf>
    <xf numFmtId="0" fontId="28" fillId="5" borderId="4" xfId="10" applyFont="1" applyFill="1" applyBorder="1" applyAlignment="1">
      <alignment horizontal="center" vertical="center"/>
    </xf>
    <xf numFmtId="0" fontId="53" fillId="2" borderId="8" xfId="10" applyFont="1" applyFill="1" applyBorder="1" applyAlignment="1">
      <alignment horizontal="center"/>
    </xf>
    <xf numFmtId="0" fontId="53" fillId="2" borderId="0" xfId="10" applyFont="1" applyFill="1" applyAlignment="1">
      <alignment horizontal="center"/>
    </xf>
    <xf numFmtId="0" fontId="24" fillId="0" borderId="0" xfId="6" applyFont="1" applyAlignment="1">
      <alignment horizontal="left" vertical="top" wrapText="1"/>
    </xf>
    <xf numFmtId="0" fontId="38" fillId="0" borderId="0" xfId="12" applyFont="1" applyAlignment="1">
      <alignment horizontal="left" wrapText="1"/>
    </xf>
    <xf numFmtId="0" fontId="24" fillId="0" borderId="0" xfId="10" applyFont="1" applyFill="1" applyBorder="1" applyAlignment="1">
      <alignment horizontal="justify" vertical="top" wrapText="1"/>
    </xf>
    <xf numFmtId="0" fontId="26" fillId="0" borderId="0" xfId="14" applyFont="1" applyAlignment="1">
      <alignment horizontal="justify" vertical="top" wrapText="1"/>
    </xf>
    <xf numFmtId="0" fontId="26" fillId="0" borderId="0" xfId="1" applyFont="1" applyBorder="1" applyAlignment="1">
      <alignment horizontal="justify" vertical="top" wrapText="1"/>
    </xf>
    <xf numFmtId="0" fontId="24" fillId="0" borderId="0" xfId="4" applyFont="1" applyFill="1" applyBorder="1" applyAlignment="1">
      <alignment horizontal="justify" vertical="top" wrapText="1"/>
    </xf>
    <xf numFmtId="0" fontId="24" fillId="0" borderId="0" xfId="10" applyFont="1" applyAlignment="1">
      <alignment horizontal="justify" vertical="top" wrapText="1"/>
    </xf>
    <xf numFmtId="0" fontId="26" fillId="0" borderId="0" xfId="14" applyFont="1" applyAlignment="1">
      <alignment horizontal="justify" vertical="top"/>
    </xf>
  </cellXfs>
  <cellStyles count="23">
    <cellStyle name="Hyperlink 3" xfId="3" xr:uid="{00000000-0005-0000-0000-000000000000}"/>
    <cellStyle name="Link" xfId="12" builtinId="8"/>
    <cellStyle name="Link 2" xfId="21" xr:uid="{00000000-0005-0000-0000-000002000000}"/>
    <cellStyle name="Prozent 2" xfId="11" xr:uid="{00000000-0005-0000-0000-000003000000}"/>
    <cellStyle name="Standard" xfId="0" builtinId="0"/>
    <cellStyle name="Standard 10" xfId="4" xr:uid="{00000000-0005-0000-0000-000005000000}"/>
    <cellStyle name="Standard 10 2" xfId="15" xr:uid="{00000000-0005-0000-0000-000006000000}"/>
    <cellStyle name="Standard 11" xfId="6" xr:uid="{00000000-0005-0000-0000-000007000000}"/>
    <cellStyle name="Standard 11 3" xfId="16" xr:uid="{00000000-0005-0000-0000-000008000000}"/>
    <cellStyle name="Standard 12" xfId="10" xr:uid="{00000000-0005-0000-0000-000009000000}"/>
    <cellStyle name="Standard 16" xfId="13" xr:uid="{00000000-0005-0000-0000-00000A000000}"/>
    <cellStyle name="Standard 18 3" xfId="7" xr:uid="{00000000-0005-0000-0000-00000B000000}"/>
    <cellStyle name="Standard 2" xfId="14" xr:uid="{00000000-0005-0000-0000-00000C000000}"/>
    <cellStyle name="Standard 3" xfId="19" xr:uid="{00000000-0005-0000-0000-00000D000000}"/>
    <cellStyle name="Standard 3 2" xfId="2" xr:uid="{00000000-0005-0000-0000-00000E000000}"/>
    <cellStyle name="Standard 36" xfId="17" xr:uid="{00000000-0005-0000-0000-00000F000000}"/>
    <cellStyle name="Standard 5 2 3 3" xfId="9" xr:uid="{00000000-0005-0000-0000-000010000000}"/>
    <cellStyle name="Standard 9 2 2 2" xfId="1" xr:uid="{00000000-0005-0000-0000-000011000000}"/>
    <cellStyle name="Standard 9 2 4" xfId="18" xr:uid="{00000000-0005-0000-0000-000012000000}"/>
    <cellStyle name="Standard 9 2 4 2" xfId="22" xr:uid="{00000000-0005-0000-0000-000013000000}"/>
    <cellStyle name="Standard_Altersstruktur" xfId="20" xr:uid="{00000000-0005-0000-0000-000014000000}"/>
    <cellStyle name="Standard_ergebnis" xfId="8" xr:uid="{00000000-0005-0000-0000-000015000000}"/>
    <cellStyle name="Standard_ergebnis2009" xfId="5" xr:uid="{00000000-0005-0000-0000-000016000000}"/>
  </cellStyles>
  <dxfs count="0"/>
  <tableStyles count="0" defaultTableStyle="TableStyleMedium2" defaultPivotStyle="PivotStyleLight16"/>
  <colors>
    <mruColors>
      <color rgb="FF002060"/>
      <color rgb="FF0070C0"/>
      <color rgb="FFEB3FD7"/>
      <color rgb="FFFF9900"/>
      <color rgb="FFFFEA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vmlDrawing" Target="../drawings/vmlDrawing6.v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openxmlformats.org/officeDocument/2006/relationships/vmlDrawing" Target="../drawings/vmlDrawing15.vml"/><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5454971188529326E-2"/>
          <c:y val="0.16125008279105793"/>
          <c:w val="0.91935611908326831"/>
          <c:h val="0.77503116739313127"/>
        </c:manualLayout>
      </c:layout>
      <c:lineChart>
        <c:grouping val="standard"/>
        <c:varyColors val="0"/>
        <c:ser>
          <c:idx val="0"/>
          <c:order val="0"/>
          <c:tx>
            <c:v>SPD</c:v>
          </c:tx>
          <c:spPr>
            <a:ln w="28575">
              <a:solidFill>
                <a:srgbClr val="FF2B2B"/>
              </a:solidFill>
            </a:ln>
          </c:spPr>
          <c:marker>
            <c:symbol val="none"/>
          </c:marker>
          <c:dPt>
            <c:idx val="15"/>
            <c:bubble3D val="0"/>
            <c:extLst>
              <c:ext xmlns:c16="http://schemas.microsoft.com/office/drawing/2014/chart" uri="{C3380CC4-5D6E-409C-BE32-E72D297353CC}">
                <c16:uniqueId val="{00000000-A0DF-42D2-803C-23C0E2E1446C}"/>
              </c:ext>
            </c:extLst>
          </c:dPt>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'1201'!$O$5:$O$24</c:f>
              <c:numCache>
                <c:formatCode>0.0</c:formatCode>
                <c:ptCount val="20"/>
                <c:pt idx="0">
                  <c:v>49.094370140918144</c:v>
                </c:pt>
                <c:pt idx="1">
                  <c:v>44.964564238435393</c:v>
                </c:pt>
                <c:pt idx="2">
                  <c:v>39.504476961864157</c:v>
                </c:pt>
                <c:pt idx="3">
                  <c:v>37.596984584109777</c:v>
                </c:pt>
                <c:pt idx="4">
                  <c:v>42.28541337546077</c:v>
                </c:pt>
                <c:pt idx="5">
                  <c:v>45.3940660685155</c:v>
                </c:pt>
                <c:pt idx="6">
                  <c:v>49.610013502949329</c:v>
                </c:pt>
                <c:pt idx="7">
                  <c:v>48.324461697000686</c:v>
                </c:pt>
                <c:pt idx="8">
                  <c:v>40.337325334645236</c:v>
                </c:pt>
                <c:pt idx="9">
                  <c:v>46.262737106129485</c:v>
                </c:pt>
                <c:pt idx="10">
                  <c:v>40.625888066963476</c:v>
                </c:pt>
                <c:pt idx="11">
                  <c:v>43.848798570962103</c:v>
                </c:pt>
                <c:pt idx="12">
                  <c:v>45.11276816259894</c:v>
                </c:pt>
                <c:pt idx="13">
                  <c:v>41.314506854566361</c:v>
                </c:pt>
                <c:pt idx="14">
                  <c:v>41.209340267156115</c:v>
                </c:pt>
                <c:pt idx="15">
                  <c:v>32.410348991242984</c:v>
                </c:pt>
                <c:pt idx="16">
                  <c:v>28.740996104150902</c:v>
                </c:pt>
                <c:pt idx="17">
                  <c:v>33.802882742500969</c:v>
                </c:pt>
                <c:pt idx="18">
                  <c:v>27.6</c:v>
                </c:pt>
                <c:pt idx="19" formatCode="#\ ###\ ##0\ ">
                  <c:v>22.967950066624589</c:v>
                </c:pt>
              </c:numCache>
            </c:numRef>
          </c:val>
          <c:smooth val="0"/>
          <c:extLst>
            <c:ext xmlns:c16="http://schemas.microsoft.com/office/drawing/2014/chart" uri="{C3380CC4-5D6E-409C-BE32-E72D297353CC}">
              <c16:uniqueId val="{00000001-A0DF-42D2-803C-23C0E2E1446C}"/>
            </c:ext>
          </c:extLst>
        </c:ser>
        <c:ser>
          <c:idx val="1"/>
          <c:order val="1"/>
          <c:tx>
            <c:v>CDU</c:v>
          </c:tx>
          <c:spPr>
            <a:ln w="28575">
              <a:solidFill>
                <a:schemeClr val="tx1"/>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'1201'!$P$5:$P$24</c:f>
              <c:numCache>
                <c:formatCode>0.0</c:formatCode>
                <c:ptCount val="20"/>
                <c:pt idx="0">
                  <c:v>31.511265058862126</c:v>
                </c:pt>
                <c:pt idx="1">
                  <c:v>28.783949519253277</c:v>
                </c:pt>
                <c:pt idx="3">
                  <c:v>34.336777909537524</c:v>
                </c:pt>
                <c:pt idx="4">
                  <c:v>39.5</c:v>
                </c:pt>
                <c:pt idx="5">
                  <c:v>40.414287656334963</c:v>
                </c:pt>
                <c:pt idx="6">
                  <c:v>43.474166725890129</c:v>
                </c:pt>
                <c:pt idx="7">
                  <c:v>43.833631637262421</c:v>
                </c:pt>
                <c:pt idx="8">
                  <c:v>49.4</c:v>
                </c:pt>
                <c:pt idx="9">
                  <c:v>47.277786486910173</c:v>
                </c:pt>
                <c:pt idx="10">
                  <c:v>46.787458126297118</c:v>
                </c:pt>
                <c:pt idx="11">
                  <c:v>39.712463745846378</c:v>
                </c:pt>
                <c:pt idx="12">
                  <c:v>38.414550257271003</c:v>
                </c:pt>
                <c:pt idx="13">
                  <c:v>31.65331045435461</c:v>
                </c:pt>
                <c:pt idx="14">
                  <c:v>38.094218415417558</c:v>
                </c:pt>
                <c:pt idx="15">
                  <c:v>50.045133230953184</c:v>
                </c:pt>
                <c:pt idx="16">
                  <c:v>25.498192213907338</c:v>
                </c:pt>
                <c:pt idx="17">
                  <c:v>31.990650564861706</c:v>
                </c:pt>
                <c:pt idx="18">
                  <c:v>24.7</c:v>
                </c:pt>
                <c:pt idx="19" formatCode="#\ ###\ ##0\ ">
                  <c:v>23.902096921242723</c:v>
                </c:pt>
              </c:numCache>
            </c:numRef>
          </c:val>
          <c:smooth val="0"/>
          <c:extLst>
            <c:ext xmlns:c16="http://schemas.microsoft.com/office/drawing/2014/chart" uri="{C3380CC4-5D6E-409C-BE32-E72D297353CC}">
              <c16:uniqueId val="{00000002-A0DF-42D2-803C-23C0E2E1446C}"/>
            </c:ext>
          </c:extLst>
        </c:ser>
        <c:ser>
          <c:idx val="3"/>
          <c:order val="2"/>
          <c:tx>
            <c:v>GRÜNE</c:v>
          </c:tx>
          <c:spPr>
            <a:ln w="28575">
              <a:solidFill>
                <a:schemeClr val="accent6">
                  <a:lumMod val="60000"/>
                  <a:lumOff val="40000"/>
                </a:schemeClr>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'1201'!$Q$5:$Q$24</c:f>
              <c:numCache>
                <c:formatCode>0.0</c:formatCode>
                <c:ptCount val="20"/>
                <c:pt idx="11">
                  <c:v>7.8377317673185338</c:v>
                </c:pt>
                <c:pt idx="12">
                  <c:v>5.4682699098405019</c:v>
                </c:pt>
                <c:pt idx="13">
                  <c:v>10.502729048392691</c:v>
                </c:pt>
                <c:pt idx="14">
                  <c:v>7.8515346181299073</c:v>
                </c:pt>
                <c:pt idx="15">
                  <c:v>9.227108073573028</c:v>
                </c:pt>
                <c:pt idx="16">
                  <c:v>11.569830993021105</c:v>
                </c:pt>
                <c:pt idx="17">
                  <c:v>16.525126606934165</c:v>
                </c:pt>
                <c:pt idx="18">
                  <c:v>15.4</c:v>
                </c:pt>
                <c:pt idx="19" formatCode="#\ ###\ ##0\ ">
                  <c:v>22.587839259415109</c:v>
                </c:pt>
              </c:numCache>
            </c:numRef>
          </c:val>
          <c:smooth val="0"/>
          <c:extLst>
            <c:ext xmlns:c16="http://schemas.microsoft.com/office/drawing/2014/chart" uri="{C3380CC4-5D6E-409C-BE32-E72D297353CC}">
              <c16:uniqueId val="{00000004-A0DF-42D2-803C-23C0E2E1446C}"/>
            </c:ext>
          </c:extLst>
        </c:ser>
        <c:ser>
          <c:idx val="2"/>
          <c:order val="3"/>
          <c:tx>
            <c:v>FDP</c:v>
          </c:tx>
          <c:spPr>
            <a:ln w="28575">
              <a:solidFill>
                <a:schemeClr val="accent4">
                  <a:lumMod val="60000"/>
                  <a:lumOff val="40000"/>
                </a:schemeClr>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'1201'!$R$5:$R$24</c:f>
              <c:numCache>
                <c:formatCode>0.0</c:formatCode>
                <c:ptCount val="20"/>
                <c:pt idx="0">
                  <c:v>1.5186657409456088</c:v>
                </c:pt>
                <c:pt idx="1">
                  <c:v>9.5578253583365314</c:v>
                </c:pt>
                <c:pt idx="3">
                  <c:v>7.1590716584787399</c:v>
                </c:pt>
                <c:pt idx="4">
                  <c:v>6.4531571640576377</c:v>
                </c:pt>
                <c:pt idx="5">
                  <c:v>7.0308251767264824</c:v>
                </c:pt>
                <c:pt idx="6">
                  <c:v>6.9158197711605434</c:v>
                </c:pt>
                <c:pt idx="7">
                  <c:v>5.1912631815469963</c:v>
                </c:pt>
                <c:pt idx="8">
                  <c:v>9.4824104736799608</c:v>
                </c:pt>
                <c:pt idx="9">
                  <c:v>5.6074619846370899</c:v>
                </c:pt>
                <c:pt idx="10">
                  <c:v>5.5053693066834306</c:v>
                </c:pt>
                <c:pt idx="11">
                  <c:v>2.2693659604709682</c:v>
                </c:pt>
                <c:pt idx="12">
                  <c:v>5.3903090003577026</c:v>
                </c:pt>
                <c:pt idx="13">
                  <c:v>2.7838119055877035</c:v>
                </c:pt>
                <c:pt idx="14">
                  <c:v>3.0121341898643825</c:v>
                </c:pt>
                <c:pt idx="15">
                  <c:v>5.2166981231609677</c:v>
                </c:pt>
                <c:pt idx="16">
                  <c:v>8.3984977157431544</c:v>
                </c:pt>
                <c:pt idx="17">
                  <c:v>3.1616673159329958</c:v>
                </c:pt>
                <c:pt idx="18">
                  <c:v>4.2</c:v>
                </c:pt>
                <c:pt idx="19" formatCode="#\ ###\ ##0\ ">
                  <c:v>5.6483624377586086</c:v>
                </c:pt>
              </c:numCache>
            </c:numRef>
          </c:val>
          <c:smooth val="0"/>
          <c:extLst>
            <c:ext xmlns:c16="http://schemas.microsoft.com/office/drawing/2014/chart" uri="{C3380CC4-5D6E-409C-BE32-E72D297353CC}">
              <c16:uniqueId val="{00000003-A0DF-42D2-803C-23C0E2E1446C}"/>
            </c:ext>
          </c:extLst>
        </c:ser>
        <c:ser>
          <c:idx val="4"/>
          <c:order val="4"/>
          <c:tx>
            <c:v>DIE LINKE</c:v>
          </c:tx>
          <c:spPr>
            <a:ln w="28575">
              <a:solidFill>
                <a:srgbClr val="EB3FD7"/>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'1201'!$U$5:$U$24</c:f>
              <c:numCache>
                <c:formatCode>General</c:formatCode>
                <c:ptCount val="20"/>
                <c:pt idx="15" formatCode="0.0">
                  <c:v>1.8</c:v>
                </c:pt>
                <c:pt idx="16" formatCode="0.0">
                  <c:v>11.694554219568934</c:v>
                </c:pt>
                <c:pt idx="17" formatCode="0.0">
                  <c:v>3.9298792364627975</c:v>
                </c:pt>
                <c:pt idx="18" formatCode="0.0">
                  <c:v>4.9000000000000004</c:v>
                </c:pt>
                <c:pt idx="19" formatCode="#\ ###\ ##0\ ">
                  <c:v>3.1222385861561119</c:v>
                </c:pt>
              </c:numCache>
            </c:numRef>
          </c:val>
          <c:smooth val="0"/>
          <c:extLst>
            <c:ext xmlns:c16="http://schemas.microsoft.com/office/drawing/2014/chart" uri="{C3380CC4-5D6E-409C-BE32-E72D297353CC}">
              <c16:uniqueId val="{00000005-A0DF-42D2-803C-23C0E2E1446C}"/>
            </c:ext>
          </c:extLst>
        </c:ser>
        <c:ser>
          <c:idx val="6"/>
          <c:order val="5"/>
          <c:tx>
            <c:v>BfL</c:v>
          </c:tx>
          <c:spPr>
            <a:ln w="28575">
              <a:solidFill>
                <a:schemeClr val="accent1">
                  <a:lumMod val="50000"/>
                </a:schemeClr>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'1201'!$V$5:$V$24</c:f>
              <c:numCache>
                <c:formatCode>General</c:formatCode>
                <c:ptCount val="20"/>
                <c:pt idx="16" formatCode="0.0">
                  <c:v>11.3</c:v>
                </c:pt>
                <c:pt idx="17" formatCode="0.0">
                  <c:v>4.0999999999999996</c:v>
                </c:pt>
                <c:pt idx="18" formatCode="0.0">
                  <c:v>2.2999999999999998</c:v>
                </c:pt>
                <c:pt idx="19" formatCode="#\ ###\ ##0\ ">
                  <c:v>2.268041237113402</c:v>
                </c:pt>
              </c:numCache>
            </c:numRef>
          </c:val>
          <c:smooth val="0"/>
          <c:extLst>
            <c:ext xmlns:c16="http://schemas.microsoft.com/office/drawing/2014/chart" uri="{C3380CC4-5D6E-409C-BE32-E72D297353CC}">
              <c16:uniqueId val="{00000002-3F4B-49F3-A491-D84408506FE8}"/>
            </c:ext>
          </c:extLst>
        </c:ser>
        <c:ser>
          <c:idx val="7"/>
          <c:order val="6"/>
          <c:tx>
            <c:v>AfD</c:v>
          </c:tx>
          <c:spPr>
            <a:ln w="28575">
              <a:solidFill>
                <a:schemeClr val="accent1">
                  <a:lumMod val="40000"/>
                  <a:lumOff val="60000"/>
                </a:schemeClr>
              </a:solidFill>
            </a:ln>
          </c:spPr>
          <c:marker>
            <c:symbol val="none"/>
          </c:marker>
          <c:val>
            <c:numRef>
              <c:f>'1201'!$T$5:$T$24</c:f>
              <c:numCache>
                <c:formatCode>General</c:formatCode>
                <c:ptCount val="20"/>
                <c:pt idx="18" formatCode="0.0">
                  <c:v>5.0999999999999996</c:v>
                </c:pt>
                <c:pt idx="19" formatCode="#\ ###\ ##0\ ">
                  <c:v>8.5812469317623954</c:v>
                </c:pt>
              </c:numCache>
            </c:numRef>
          </c:val>
          <c:smooth val="0"/>
          <c:extLst>
            <c:ext xmlns:c16="http://schemas.microsoft.com/office/drawing/2014/chart" uri="{C3380CC4-5D6E-409C-BE32-E72D297353CC}">
              <c16:uniqueId val="{00000001-EE81-4595-A983-F8C354E9AC6C}"/>
            </c:ext>
          </c:extLst>
        </c:ser>
        <c:ser>
          <c:idx val="8"/>
          <c:order val="7"/>
          <c:tx>
            <c:strRef>
              <c:f>'1201'!$S$4</c:f>
              <c:strCache>
                <c:ptCount val="1"/>
                <c:pt idx="0">
                  <c:v>Unabhängige</c:v>
                </c:pt>
              </c:strCache>
            </c:strRef>
          </c:tx>
          <c:spPr>
            <a:ln w="28575">
              <a:solidFill>
                <a:srgbClr val="FFC000"/>
              </a:solidFill>
            </a:ln>
          </c:spPr>
          <c:marker>
            <c:symbol val="none"/>
          </c:marker>
          <c:val>
            <c:numRef>
              <c:f>'1201'!$S$5:$S$24</c:f>
              <c:numCache>
                <c:formatCode>General</c:formatCode>
                <c:ptCount val="20"/>
                <c:pt idx="18" formatCode="0.0">
                  <c:v>8</c:v>
                </c:pt>
                <c:pt idx="19" formatCode="#\ ###\ ##0\ ">
                  <c:v>2.1389999298688545</c:v>
                </c:pt>
              </c:numCache>
            </c:numRef>
          </c:val>
          <c:smooth val="0"/>
          <c:extLst>
            <c:ext xmlns:c16="http://schemas.microsoft.com/office/drawing/2014/chart" uri="{C3380CC4-5D6E-409C-BE32-E72D297353CC}">
              <c16:uniqueId val="{00000002-EE81-4595-A983-F8C354E9AC6C}"/>
            </c:ext>
          </c:extLst>
        </c:ser>
        <c:ser>
          <c:idx val="5"/>
          <c:order val="8"/>
          <c:tx>
            <c:v>Andere</c:v>
          </c:tx>
          <c:spPr>
            <a:ln w="28575">
              <a:solidFill>
                <a:schemeClr val="bg1">
                  <a:lumMod val="65000"/>
                </a:schemeClr>
              </a:solidFill>
            </a:ln>
          </c:spPr>
          <c:marker>
            <c:symbol val="none"/>
          </c:marker>
          <c:cat>
            <c:strRef>
              <c:f>'1201'!$M$5:$M$24</c:f>
              <c:strCache>
                <c:ptCount val="20"/>
                <c:pt idx="0">
                  <c:v>1946</c:v>
                </c:pt>
                <c:pt idx="1">
                  <c:v>1948</c:v>
                </c:pt>
                <c:pt idx="2">
                  <c:v>1951</c:v>
                </c:pt>
                <c:pt idx="3">
                  <c:v>1955</c:v>
                </c:pt>
                <c:pt idx="4">
                  <c:v>1959</c:v>
                </c:pt>
                <c:pt idx="5">
                  <c:v>1962</c:v>
                </c:pt>
                <c:pt idx="6">
                  <c:v>1966</c:v>
                </c:pt>
                <c:pt idx="7">
                  <c:v>1970</c:v>
                </c:pt>
                <c:pt idx="8">
                  <c:v>1974</c:v>
                </c:pt>
                <c:pt idx="9">
                  <c:v>1978</c:v>
                </c:pt>
                <c:pt idx="10">
                  <c:v>1982</c:v>
                </c:pt>
                <c:pt idx="11">
                  <c:v>1986</c:v>
                </c:pt>
                <c:pt idx="12">
                  <c:v>1990</c:v>
                </c:pt>
                <c:pt idx="13">
                  <c:v>1994</c:v>
                </c:pt>
                <c:pt idx="14">
                  <c:v>1998</c:v>
                </c:pt>
                <c:pt idx="15">
                  <c:v>2003</c:v>
                </c:pt>
                <c:pt idx="16">
                  <c:v>2008</c:v>
                </c:pt>
                <c:pt idx="17">
                  <c:v>2013</c:v>
                </c:pt>
                <c:pt idx="18">
                  <c:v>2018</c:v>
                </c:pt>
                <c:pt idx="19">
                  <c:v>2023</c:v>
                </c:pt>
              </c:strCache>
            </c:strRef>
          </c:cat>
          <c:val>
            <c:numRef>
              <c:f>'1201'!$W$5:$W$24</c:f>
              <c:numCache>
                <c:formatCode>General</c:formatCode>
                <c:ptCount val="20"/>
                <c:pt idx="0">
                  <c:v>17.899999999999999</c:v>
                </c:pt>
                <c:pt idx="1">
                  <c:v>16.600000000000001</c:v>
                </c:pt>
                <c:pt idx="2">
                  <c:v>60.499999999999993</c:v>
                </c:pt>
                <c:pt idx="3">
                  <c:v>20.900000000000002</c:v>
                </c:pt>
                <c:pt idx="4">
                  <c:v>11.6</c:v>
                </c:pt>
                <c:pt idx="5">
                  <c:v>7.2</c:v>
                </c:pt>
                <c:pt idx="6">
                  <c:v>0</c:v>
                </c:pt>
                <c:pt idx="7">
                  <c:v>2.7</c:v>
                </c:pt>
                <c:pt idx="8">
                  <c:v>0.8</c:v>
                </c:pt>
                <c:pt idx="9">
                  <c:v>0.8</c:v>
                </c:pt>
                <c:pt idx="10">
                  <c:v>7.1</c:v>
                </c:pt>
                <c:pt idx="11">
                  <c:v>6.3</c:v>
                </c:pt>
                <c:pt idx="12">
                  <c:v>5.6</c:v>
                </c:pt>
                <c:pt idx="13" formatCode="#\ ###\ ##0\ ">
                  <c:v>13.799999999999999</c:v>
                </c:pt>
                <c:pt idx="14" formatCode="#\ ###\ ##0\ ">
                  <c:v>9.9</c:v>
                </c:pt>
                <c:pt idx="15" formatCode="#\ ###\ ##0\ ">
                  <c:v>1.300711581069848</c:v>
                </c:pt>
                <c:pt idx="16" formatCode="#\ ###\ ##0\ ">
                  <c:v>2.7979287536085735</c:v>
                </c:pt>
                <c:pt idx="17" formatCode="#\ ###\ ##0\ ">
                  <c:v>6.4897935333073633</c:v>
                </c:pt>
                <c:pt idx="18" formatCode="#\ ###\ ##0\ ">
                  <c:v>7.7999999999999972</c:v>
                </c:pt>
                <c:pt idx="19" formatCode="#\ ###\ ##0\ ">
                  <c:v>8.7832246300582</c:v>
                </c:pt>
              </c:numCache>
            </c:numRef>
          </c:val>
          <c:smooth val="0"/>
          <c:extLst>
            <c:ext xmlns:c16="http://schemas.microsoft.com/office/drawing/2014/chart" uri="{C3380CC4-5D6E-409C-BE32-E72D297353CC}">
              <c16:uniqueId val="{00000006-A0DF-42D2-803C-23C0E2E1446C}"/>
            </c:ext>
          </c:extLst>
        </c:ser>
        <c:dLbls>
          <c:showLegendKey val="0"/>
          <c:showVal val="0"/>
          <c:showCatName val="0"/>
          <c:showSerName val="0"/>
          <c:showPercent val="0"/>
          <c:showBubbleSize val="0"/>
        </c:dLbls>
        <c:smooth val="0"/>
        <c:axId val="142602240"/>
        <c:axId val="142603776"/>
      </c:lineChart>
      <c:catAx>
        <c:axId val="142602240"/>
        <c:scaling>
          <c:orientation val="minMax"/>
        </c:scaling>
        <c:delete val="0"/>
        <c:axPos val="b"/>
        <c:numFmt formatCode="yyyy" sourceLinked="0"/>
        <c:majorTickMark val="out"/>
        <c:minorTickMark val="none"/>
        <c:tickLblPos val="nextTo"/>
        <c:spPr>
          <a:ln>
            <a:solidFill>
              <a:schemeClr val="bg1">
                <a:lumMod val="85000"/>
              </a:schemeClr>
            </a:solidFill>
          </a:ln>
        </c:spPr>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142603776"/>
        <c:crosses val="autoZero"/>
        <c:auto val="1"/>
        <c:lblAlgn val="ctr"/>
        <c:lblOffset val="100"/>
        <c:noMultiLvlLbl val="1"/>
      </c:catAx>
      <c:valAx>
        <c:axId val="142603776"/>
        <c:scaling>
          <c:orientation val="minMax"/>
        </c:scaling>
        <c:delete val="0"/>
        <c:axPos val="r"/>
        <c:majorGridlines>
          <c:spPr>
            <a:ln w="25400">
              <a:solidFill>
                <a:schemeClr val="bg1"/>
              </a:solidFill>
            </a:ln>
          </c:spPr>
        </c:majorGridlines>
        <c:numFmt formatCode="[=0]&quot;-&quot;;#\ ##0\ \ " sourceLinked="0"/>
        <c:majorTickMark val="out"/>
        <c:minorTickMark val="none"/>
        <c:tickLblPos val="nextTo"/>
        <c:spPr>
          <a:ln>
            <a:noFill/>
          </a:ln>
        </c:spPr>
        <c:txPr>
          <a:bodyPr/>
          <a:lstStyle/>
          <a:p>
            <a:pPr>
              <a:defRPr sz="850" baseline="0">
                <a:latin typeface="Open Sans" panose="020B0606030504020204" pitchFamily="34" charset="0"/>
              </a:defRPr>
            </a:pPr>
            <a:endParaRPr lang="de-DE"/>
          </a:p>
        </c:txPr>
        <c:crossAx val="142602240"/>
        <c:crosses val="max"/>
        <c:crossBetween val="midCat"/>
      </c:valAx>
      <c:spPr>
        <a:solidFill>
          <a:schemeClr val="bg1">
            <a:lumMod val="95000"/>
          </a:schemeClr>
        </a:solidFill>
        <a:ln>
          <a:noFill/>
        </a:ln>
      </c:spPr>
    </c:plotArea>
    <c:legend>
      <c:legendPos val="r"/>
      <c:layout>
        <c:manualLayout>
          <c:xMode val="edge"/>
          <c:yMode val="edge"/>
          <c:x val="0"/>
          <c:y val="8.5893213474359367E-2"/>
          <c:w val="0.99892521946247836"/>
          <c:h val="8.6880570112287975E-2"/>
        </c:manualLayout>
      </c:layout>
      <c:overlay val="0"/>
      <c:txPr>
        <a:bodyPr/>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310069387393989E-3"/>
          <c:y val="0.16481886358898781"/>
          <c:w val="0.90619546086150993"/>
          <c:h val="0.672049664889529"/>
        </c:manualLayout>
      </c:layout>
      <c:barChart>
        <c:barDir val="col"/>
        <c:grouping val="clustered"/>
        <c:varyColors val="0"/>
        <c:ser>
          <c:idx val="0"/>
          <c:order val="0"/>
          <c:invertIfNegative val="0"/>
          <c:dLbls>
            <c:numFmt formatCode="#,##0.0" sourceLinked="0"/>
            <c:spPr>
              <a:noFill/>
              <a:ln>
                <a:noFill/>
              </a:ln>
              <a:effectLst/>
            </c:spPr>
            <c:txPr>
              <a:bodyPr wrap="square" lIns="38100" tIns="19050" rIns="38100" bIns="19050" anchor="ctr">
                <a:spAutoFit/>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'1209'!$O$4:$T$4</c:f>
              <c:numCache>
                <c:formatCode>General</c:formatCode>
                <c:ptCount val="6"/>
                <c:pt idx="0">
                  <c:v>1999</c:v>
                </c:pt>
                <c:pt idx="1">
                  <c:v>2004</c:v>
                </c:pt>
                <c:pt idx="2">
                  <c:v>2009</c:v>
                </c:pt>
                <c:pt idx="3">
                  <c:v>2014</c:v>
                </c:pt>
                <c:pt idx="4">
                  <c:v>2019</c:v>
                </c:pt>
                <c:pt idx="5">
                  <c:v>2024</c:v>
                </c:pt>
              </c:numCache>
            </c:numRef>
          </c:cat>
          <c:val>
            <c:numRef>
              <c:f>'1209'!$O$5:$T$5</c:f>
              <c:numCache>
                <c:formatCode>0.0\ \ \ </c:formatCode>
                <c:ptCount val="6"/>
                <c:pt idx="0">
                  <c:v>32</c:v>
                </c:pt>
                <c:pt idx="1">
                  <c:v>33.191675103515585</c:v>
                </c:pt>
                <c:pt idx="2">
                  <c:v>33.891906212743415</c:v>
                </c:pt>
                <c:pt idx="3">
                  <c:v>37.639804303879231</c:v>
                </c:pt>
                <c:pt idx="4">
                  <c:v>54.612382153365758</c:v>
                </c:pt>
                <c:pt idx="5">
                  <c:v>58.017533002060937</c:v>
                </c:pt>
              </c:numCache>
            </c:numRef>
          </c:val>
          <c:extLst>
            <c:ext xmlns:c16="http://schemas.microsoft.com/office/drawing/2014/chart" uri="{C3380CC4-5D6E-409C-BE32-E72D297353CC}">
              <c16:uniqueId val="{00000000-448D-4498-8FBB-FFE581509FB0}"/>
            </c:ext>
          </c:extLst>
        </c:ser>
        <c:dLbls>
          <c:showLegendKey val="0"/>
          <c:showVal val="0"/>
          <c:showCatName val="0"/>
          <c:showSerName val="0"/>
          <c:showPercent val="0"/>
          <c:showBubbleSize val="0"/>
        </c:dLbls>
        <c:gapWidth val="150"/>
        <c:axId val="239302144"/>
        <c:axId val="239303680"/>
      </c:barChart>
      <c:catAx>
        <c:axId val="23930214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03680"/>
        <c:crosses val="autoZero"/>
        <c:auto val="1"/>
        <c:lblAlgn val="ctr"/>
        <c:lblOffset val="100"/>
        <c:noMultiLvlLbl val="0"/>
      </c:catAx>
      <c:valAx>
        <c:axId val="239303680"/>
        <c:scaling>
          <c:orientation val="minMax"/>
          <c:max val="100"/>
          <c:min val="0"/>
        </c:scaling>
        <c:delete val="0"/>
        <c:axPos val="r"/>
        <c:majorGridlines>
          <c:spPr>
            <a:ln w="28575">
              <a:solidFill>
                <a:schemeClr val="bg1"/>
              </a:solidFill>
            </a:ln>
          </c:spPr>
        </c:majorGridlines>
        <c:numFmt formatCode="[=0]&quot;-  &quot;;#\ ##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02144"/>
        <c:crosses val="max"/>
        <c:crossBetween val="between"/>
      </c:valAx>
      <c:spPr>
        <a:solidFill>
          <a:schemeClr val="bg1">
            <a:lumMod val="95000"/>
          </a:schemeClr>
        </a:solidFill>
      </c:spPr>
    </c:plotArea>
    <c:plotVisOnly val="0"/>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de-DE"/>
    </a:p>
  </c:txPr>
  <c:printSettings>
    <c:headerFooter>
      <c:oddFooter>&amp;L&amp;"Open Sans,Standard"&amp;8Statistisches Jahrbuch 2019 - 2022
&amp;R&amp;"Open Sans,Standard"&amp;8&amp;S+278
</c:oddFooter>
    </c:headerFooter>
    <c:pageMargins b="0.78740157499999996" l="0.7" r="0.7" t="0.78740157499999996"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noFill/>
            <a:ln w="19050">
              <a:noFill/>
            </a:ln>
            <a:effectLst/>
          </c:spPr>
          <c:invertIfNegative val="0"/>
          <c:dPt>
            <c:idx val="0"/>
            <c:invertIfNegative val="0"/>
            <c:bubble3D val="0"/>
            <c:spPr>
              <a:solidFill>
                <a:srgbClr val="92D050"/>
              </a:solidFill>
              <a:ln w="19050">
                <a:noFill/>
              </a:ln>
              <a:effectLst/>
            </c:spPr>
            <c:extLst>
              <c:ext xmlns:c16="http://schemas.microsoft.com/office/drawing/2014/chart" uri="{C3380CC4-5D6E-409C-BE32-E72D297353CC}">
                <c16:uniqueId val="{00000001-D4ED-493F-A636-FD4FA7624DBF}"/>
              </c:ext>
            </c:extLst>
          </c:dPt>
          <c:dPt>
            <c:idx val="1"/>
            <c:invertIfNegative val="0"/>
            <c:bubble3D val="0"/>
            <c:spPr>
              <a:solidFill>
                <a:schemeClr val="tx1"/>
              </a:solidFill>
              <a:ln w="19050">
                <a:noFill/>
              </a:ln>
              <a:effectLst/>
            </c:spPr>
            <c:extLst>
              <c:ext xmlns:c16="http://schemas.microsoft.com/office/drawing/2014/chart" uri="{C3380CC4-5D6E-409C-BE32-E72D297353CC}">
                <c16:uniqueId val="{00000003-D4ED-493F-A636-FD4FA7624DBF}"/>
              </c:ext>
            </c:extLst>
          </c:dPt>
          <c:dPt>
            <c:idx val="2"/>
            <c:invertIfNegative val="0"/>
            <c:bubble3D val="0"/>
            <c:spPr>
              <a:solidFill>
                <a:schemeClr val="accent1"/>
              </a:solidFill>
              <a:ln w="19050">
                <a:noFill/>
              </a:ln>
              <a:effectLst/>
            </c:spPr>
            <c:extLst>
              <c:ext xmlns:c16="http://schemas.microsoft.com/office/drawing/2014/chart" uri="{C3380CC4-5D6E-409C-BE32-E72D297353CC}">
                <c16:uniqueId val="{00000005-D4ED-493F-A636-FD4FA7624DBF}"/>
              </c:ext>
            </c:extLst>
          </c:dPt>
          <c:dPt>
            <c:idx val="3"/>
            <c:invertIfNegative val="0"/>
            <c:bubble3D val="0"/>
            <c:spPr>
              <a:solidFill>
                <a:srgbClr val="FFA500"/>
              </a:solidFill>
              <a:ln w="19050">
                <a:noFill/>
              </a:ln>
              <a:effectLst/>
            </c:spPr>
            <c:extLst>
              <c:ext xmlns:c16="http://schemas.microsoft.com/office/drawing/2014/chart" uri="{C3380CC4-5D6E-409C-BE32-E72D297353CC}">
                <c16:uniqueId val="{00000007-D4ED-493F-A636-FD4FA7624DBF}"/>
              </c:ext>
            </c:extLst>
          </c:dPt>
          <c:dPt>
            <c:idx val="4"/>
            <c:invertIfNegative val="0"/>
            <c:bubble3D val="0"/>
            <c:spPr>
              <a:solidFill>
                <a:srgbClr val="FF0000"/>
              </a:solidFill>
              <a:ln w="19050">
                <a:noFill/>
              </a:ln>
              <a:effectLst/>
            </c:spPr>
            <c:extLst>
              <c:ext xmlns:c16="http://schemas.microsoft.com/office/drawing/2014/chart" uri="{C3380CC4-5D6E-409C-BE32-E72D297353CC}">
                <c16:uniqueId val="{00000009-D4ED-493F-A636-FD4FA7624DB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ED-493F-A636-FD4FA7624DB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ED-493F-A636-FD4FA7624DB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D-493F-A636-FD4FA7624DBF}"/>
                </c:ext>
              </c:extLst>
            </c:dLbl>
            <c:numFmt formatCode="0.0\ \ " sourceLinked="0"/>
            <c:spPr>
              <a:noFill/>
              <a:ln>
                <a:noFill/>
              </a:ln>
              <a:effectLst/>
            </c:spPr>
            <c:txPr>
              <a:bodyPr rot="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'1211'!$F$12:$F$16</c:f>
              <c:strCache>
                <c:ptCount val="5"/>
                <c:pt idx="0">
                  <c:v>Hilbrecht</c:v>
                </c:pt>
                <c:pt idx="1">
                  <c:v>Koch</c:v>
                </c:pt>
                <c:pt idx="2">
                  <c:v>Meißel</c:v>
                </c:pt>
                <c:pt idx="3">
                  <c:v>Dr. Mildner</c:v>
                </c:pt>
                <c:pt idx="4">
                  <c:v>Saxe</c:v>
                </c:pt>
              </c:strCache>
            </c:strRef>
          </c:cat>
          <c:val>
            <c:numRef>
              <c:f>'1211'!$C$12:$C$16</c:f>
              <c:numCache>
                <c:formatCode>0.0\ \ </c:formatCode>
                <c:ptCount val="5"/>
                <c:pt idx="0">
                  <c:v>4.6314058646204446</c:v>
                </c:pt>
                <c:pt idx="1">
                  <c:v>24.020279528637982</c:v>
                </c:pt>
                <c:pt idx="2">
                  <c:v>3.7010139764318994</c:v>
                </c:pt>
                <c:pt idx="3">
                  <c:v>20.493285831734724</c:v>
                </c:pt>
                <c:pt idx="4">
                  <c:v>47.154014798574948</c:v>
                </c:pt>
              </c:numCache>
            </c:numRef>
          </c:val>
          <c:extLst>
            <c:ext xmlns:c16="http://schemas.microsoft.com/office/drawing/2014/chart" uri="{C3380CC4-5D6E-409C-BE32-E72D297353CC}">
              <c16:uniqueId val="{0000000C-D4ED-493F-A636-FD4FA7624DBF}"/>
            </c:ext>
          </c:extLst>
        </c:ser>
        <c:dLbls>
          <c:showLegendKey val="0"/>
          <c:showVal val="0"/>
          <c:showCatName val="0"/>
          <c:showSerName val="0"/>
          <c:showPercent val="0"/>
          <c:showBubbleSize val="0"/>
        </c:dLbls>
        <c:gapWidth val="70"/>
        <c:axId val="243084288"/>
        <c:axId val="243086080"/>
      </c:barChart>
      <c:catAx>
        <c:axId val="24308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6080"/>
        <c:crosses val="autoZero"/>
        <c:auto val="1"/>
        <c:lblAlgn val="ctr"/>
        <c:lblOffset val="100"/>
        <c:noMultiLvlLbl val="0"/>
      </c:catAx>
      <c:valAx>
        <c:axId val="243086080"/>
        <c:scaling>
          <c:orientation val="minMax"/>
        </c:scaling>
        <c:delete val="0"/>
        <c:axPos val="r"/>
        <c:majorGridlines>
          <c:spPr>
            <a:ln w="28575" cap="flat" cmpd="sng" algn="ctr">
              <a:solidFill>
                <a:schemeClr val="bg1"/>
              </a:solidFill>
              <a:round/>
            </a:ln>
            <a:effectLst/>
          </c:spPr>
        </c:majorGridlines>
        <c:numFmt formatCode="[=0]&quot; -  &quot;;#\ ##0\ \ " sourceLinked="0"/>
        <c:majorTickMark val="none"/>
        <c:minorTickMark val="none"/>
        <c:tickLblPos val="nextTo"/>
        <c:spPr>
          <a:noFill/>
          <a:ln>
            <a:noFill/>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4288"/>
        <c:crosses val="max"/>
        <c:crossBetween val="between"/>
      </c:valAx>
      <c:spPr>
        <a:solidFill>
          <a:schemeClr val="bg1">
            <a:lumMod val="95000"/>
          </a:schemeClr>
        </a:solidFill>
        <a:ln>
          <a:noFill/>
        </a:ln>
        <a:effectLst/>
      </c:spPr>
    </c:plotArea>
    <c:plotVisOnly val="0"/>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89636840825424E-2"/>
          <c:y val="8.6006574631239271E-2"/>
          <c:w val="0.8982415528470149"/>
          <c:h val="0.72337941813887852"/>
        </c:manualLayout>
      </c:layout>
      <c:pieChart>
        <c:varyColors val="1"/>
        <c:ser>
          <c:idx val="0"/>
          <c:order val="0"/>
          <c:tx>
            <c:strRef>
              <c:f>'1211'!$H$9</c:f>
              <c:strCache>
                <c:ptCount val="1"/>
              </c:strCache>
            </c:strRef>
          </c:tx>
          <c:explosion val="2"/>
          <c:dPt>
            <c:idx val="0"/>
            <c:bubble3D val="0"/>
            <c:spPr>
              <a:solidFill>
                <a:schemeClr val="tx1"/>
              </a:solidFill>
            </c:spPr>
            <c:extLst>
              <c:ext xmlns:c16="http://schemas.microsoft.com/office/drawing/2014/chart" uri="{C3380CC4-5D6E-409C-BE32-E72D297353CC}">
                <c16:uniqueId val="{00000001-BC52-4BAE-BA59-2491AF82E504}"/>
              </c:ext>
            </c:extLst>
          </c:dPt>
          <c:dPt>
            <c:idx val="1"/>
            <c:bubble3D val="0"/>
            <c:spPr>
              <a:solidFill>
                <a:srgbClr val="FF0000"/>
              </a:solidFill>
            </c:spPr>
            <c:extLst>
              <c:ext xmlns:c16="http://schemas.microsoft.com/office/drawing/2014/chart" uri="{C3380CC4-5D6E-409C-BE32-E72D297353CC}">
                <c16:uniqueId val="{00000003-BC52-4BAE-BA59-2491AF82E504}"/>
              </c:ext>
            </c:extLst>
          </c:dPt>
          <c:dPt>
            <c:idx val="2"/>
            <c:bubble3D val="0"/>
            <c:spPr>
              <a:solidFill>
                <a:srgbClr val="FF0000"/>
              </a:solidFill>
              <a:ln w="3175">
                <a:noFill/>
              </a:ln>
              <a:effectLst/>
            </c:spPr>
            <c:extLst>
              <c:ext xmlns:c16="http://schemas.microsoft.com/office/drawing/2014/chart" uri="{C3380CC4-5D6E-409C-BE32-E72D297353CC}">
                <c16:uniqueId val="{00000005-BC52-4BAE-BA59-2491AF82E504}"/>
              </c:ext>
            </c:extLst>
          </c:dPt>
          <c:dPt>
            <c:idx val="3"/>
            <c:bubble3D val="0"/>
            <c:spPr>
              <a:solidFill>
                <a:srgbClr val="FF0000"/>
              </a:solidFill>
              <a:ln w="3175">
                <a:noFill/>
              </a:ln>
              <a:effectLst/>
            </c:spPr>
            <c:extLst>
              <c:ext xmlns:c16="http://schemas.microsoft.com/office/drawing/2014/chart" uri="{C3380CC4-5D6E-409C-BE32-E72D297353CC}">
                <c16:uniqueId val="{00000007-BC52-4BAE-BA59-2491AF82E504}"/>
              </c:ext>
            </c:extLst>
          </c:dPt>
          <c:dPt>
            <c:idx val="4"/>
            <c:bubble3D val="0"/>
            <c:spPr>
              <a:solidFill>
                <a:srgbClr val="FF0000"/>
              </a:solidFill>
              <a:ln w="3175">
                <a:noFill/>
              </a:ln>
              <a:effectLst/>
            </c:spPr>
            <c:extLst>
              <c:ext xmlns:c16="http://schemas.microsoft.com/office/drawing/2014/chart" uri="{C3380CC4-5D6E-409C-BE32-E72D297353CC}">
                <c16:uniqueId val="{00000009-BC52-4BAE-BA59-2491AF82E504}"/>
              </c:ext>
            </c:extLst>
          </c:dPt>
          <c:dPt>
            <c:idx val="5"/>
            <c:bubble3D val="0"/>
            <c:spPr>
              <a:solidFill>
                <a:srgbClr val="FF0000"/>
              </a:solidFill>
              <a:ln w="3175">
                <a:noFill/>
              </a:ln>
              <a:effectLst/>
            </c:spPr>
            <c:extLst>
              <c:ext xmlns:c16="http://schemas.microsoft.com/office/drawing/2014/chart" uri="{C3380CC4-5D6E-409C-BE32-E72D297353CC}">
                <c16:uniqueId val="{0000000B-BC52-4BAE-BA59-2491AF82E504}"/>
              </c:ext>
            </c:extLst>
          </c:dPt>
          <c:dLbls>
            <c:dLbl>
              <c:idx val="0"/>
              <c:layout>
                <c:manualLayout>
                  <c:x val="-5.1372740675038546E-2"/>
                  <c:y val="0.13755983754063261"/>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33098680893642984"/>
                      <c:h val="0.21951219512195122"/>
                    </c:manualLayout>
                  </c15:layout>
                </c:ext>
                <c:ext xmlns:c16="http://schemas.microsoft.com/office/drawing/2014/chart" uri="{C3380CC4-5D6E-409C-BE32-E72D297353CC}">
                  <c16:uniqueId val="{00000001-BC52-4BAE-BA59-2491AF82E504}"/>
                </c:ext>
              </c:extLst>
            </c:dLbl>
            <c:dLbl>
              <c:idx val="1"/>
              <c:layout>
                <c:manualLayout>
                  <c:x val="0.20508240783336845"/>
                  <c:y val="-0.1390874108216147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716915605655929"/>
                      <c:h val="0.17813911472448057"/>
                    </c:manualLayout>
                  </c15:layout>
                </c:ext>
                <c:ext xmlns:c16="http://schemas.microsoft.com/office/drawing/2014/chart" uri="{C3380CC4-5D6E-409C-BE32-E72D297353CC}">
                  <c16:uniqueId val="{00000003-BC52-4BAE-BA59-2491AF82E504}"/>
                </c:ext>
              </c:extLst>
            </c:dLbl>
            <c:dLbl>
              <c:idx val="2"/>
              <c:numFmt formatCode="#,##0.0" sourceLinked="0"/>
              <c:spPr>
                <a:noFill/>
                <a:ln>
                  <a:noFill/>
                </a:ln>
                <a:effectLst/>
              </c:spPr>
              <c:txPr>
                <a:bodyPr rot="0" spcFirstLastPara="1" vertOverflow="ellipsis" vert="horz" wrap="square" lIns="38100" tIns="19050" rIns="38100" bIns="19050" anchor="t" anchorCtr="0">
                  <a:no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BC52-4BAE-BA59-2491AF82E504}"/>
                </c:ext>
              </c:extLst>
            </c:dLbl>
            <c:dLbl>
              <c:idx val="3"/>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52-4BAE-BA59-2491AF82E504}"/>
                </c:ext>
              </c:extLst>
            </c:dLbl>
            <c:dLbl>
              <c:idx val="4"/>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52-4BAE-BA59-2491AF82E504}"/>
                </c:ext>
              </c:extLst>
            </c:dLbl>
            <c:dLbl>
              <c:idx val="5"/>
              <c:tx>
                <c:rich>
                  <a:bodyPr/>
                  <a:lstStyle/>
                  <a:p>
                    <a:fld id="{787022C4-4C4D-4BD8-95CD-824B4602DBAC}" type="CATEGORYNAME">
                      <a:rPr lang="en-US" sz="850">
                        <a:latin typeface="Open Sans" panose="020B0606030504020204" pitchFamily="34" charset="0"/>
                        <a:ea typeface="Open Sans" panose="020B0606030504020204" pitchFamily="34" charset="0"/>
                        <a:cs typeface="Open Sans" panose="020B0606030504020204" pitchFamily="34" charset="0"/>
                      </a:rPr>
                      <a:pPr/>
                      <a:t>[RUBRIKENNAME]</a:t>
                    </a:fld>
                    <a:r>
                      <a:rPr lang="en-US" sz="1000" baseline="0">
                        <a:latin typeface="Open Sans" panose="020B0606030504020204" pitchFamily="34" charset="0"/>
                        <a:ea typeface="Open Sans" panose="020B0606030504020204" pitchFamily="34" charset="0"/>
                        <a:cs typeface="Open Sans" panose="020B0606030504020204" pitchFamily="34" charset="0"/>
                      </a:rPr>
                      <a:t>
</a:t>
                    </a:r>
                    <a:fld id="{B08EE60E-0189-4174-8D60-4A2409BCD45B}" type="VALUE">
                      <a:rPr lang="en-US" sz="1000" baseline="0">
                        <a:latin typeface="Open Sans" panose="020B0606030504020204" pitchFamily="34" charset="0"/>
                        <a:ea typeface="Open Sans" panose="020B0606030504020204" pitchFamily="34" charset="0"/>
                        <a:cs typeface="Open Sans" panose="020B0606030504020204" pitchFamily="34" charset="0"/>
                      </a:rPr>
                      <a:pPr/>
                      <a:t>[WERT]</a:t>
                    </a:fld>
                    <a:endParaRPr lang="en-US" sz="1000" baseline="0">
                      <a:latin typeface="Open Sans" panose="020B0606030504020204" pitchFamily="34" charset="0"/>
                      <a:ea typeface="Open Sans" panose="020B0606030504020204" pitchFamily="34" charset="0"/>
                      <a:cs typeface="Open Sans" panose="020B0606030504020204" pitchFamily="34" charset="0"/>
                    </a:endParaRP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C52-4BAE-BA59-2491AF82E504}"/>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'1211'!$G$12:$G$13</c:f>
              <c:strCache>
                <c:ptCount val="2"/>
                <c:pt idx="0">
                  <c:v>Michael Koch (CDU)</c:v>
                </c:pt>
                <c:pt idx="1">
                  <c:v>Bernd Saxe (SPD)</c:v>
                </c:pt>
              </c:strCache>
            </c:strRef>
          </c:cat>
          <c:val>
            <c:numRef>
              <c:f>'1211'!$H$12:$H$13</c:f>
              <c:numCache>
                <c:formatCode>0.0\ \ </c:formatCode>
                <c:ptCount val="2"/>
                <c:pt idx="0">
                  <c:v>38</c:v>
                </c:pt>
                <c:pt idx="1">
                  <c:v>62</c:v>
                </c:pt>
              </c:numCache>
            </c:numRef>
          </c:val>
          <c:extLst>
            <c:ext xmlns:c16="http://schemas.microsoft.com/office/drawing/2014/chart" uri="{C3380CC4-5D6E-409C-BE32-E72D297353CC}">
              <c16:uniqueId val="{0000000C-BC52-4BAE-BA59-2491AF82E504}"/>
            </c:ext>
          </c:extLst>
        </c:ser>
        <c:dLbls>
          <c:showLegendKey val="0"/>
          <c:showVal val="0"/>
          <c:showCatName val="0"/>
          <c:showSerName val="0"/>
          <c:showPercent val="1"/>
          <c:showBubbleSize val="0"/>
          <c:showLeaderLines val="0"/>
        </c:dLbls>
        <c:firstSliceAng val="0"/>
      </c:pieChart>
      <c:spPr>
        <a:noFill/>
        <a:ln>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noFill/>
            <a:ln w="19050">
              <a:noFill/>
            </a:ln>
            <a:effectLst/>
          </c:spPr>
          <c:invertIfNegative val="0"/>
          <c:dPt>
            <c:idx val="0"/>
            <c:invertIfNegative val="0"/>
            <c:bubble3D val="0"/>
            <c:spPr>
              <a:solidFill>
                <a:schemeClr val="accent1"/>
              </a:solidFill>
              <a:ln w="19050">
                <a:noFill/>
              </a:ln>
              <a:effectLst/>
            </c:spPr>
            <c:extLst>
              <c:ext xmlns:c16="http://schemas.microsoft.com/office/drawing/2014/chart" uri="{C3380CC4-5D6E-409C-BE32-E72D297353CC}">
                <c16:uniqueId val="{00000001-80F9-43BF-B925-2DE9EE91C297}"/>
              </c:ext>
            </c:extLst>
          </c:dPt>
          <c:dPt>
            <c:idx val="1"/>
            <c:invertIfNegative val="0"/>
            <c:bubble3D val="0"/>
            <c:spPr>
              <a:solidFill>
                <a:schemeClr val="tx1"/>
              </a:solidFill>
              <a:ln w="19050">
                <a:noFill/>
              </a:ln>
              <a:effectLst/>
            </c:spPr>
            <c:extLst>
              <c:ext xmlns:c16="http://schemas.microsoft.com/office/drawing/2014/chart" uri="{C3380CC4-5D6E-409C-BE32-E72D297353CC}">
                <c16:uniqueId val="{00000003-80F9-43BF-B925-2DE9EE91C297}"/>
              </c:ext>
            </c:extLst>
          </c:dPt>
          <c:dPt>
            <c:idx val="2"/>
            <c:invertIfNegative val="0"/>
            <c:bubble3D val="0"/>
            <c:spPr>
              <a:solidFill>
                <a:srgbClr val="FF0000"/>
              </a:solidFill>
              <a:ln w="19050">
                <a:noFill/>
              </a:ln>
              <a:effectLst/>
            </c:spPr>
            <c:extLst>
              <c:ext xmlns:c16="http://schemas.microsoft.com/office/drawing/2014/chart" uri="{C3380CC4-5D6E-409C-BE32-E72D297353CC}">
                <c16:uniqueId val="{00000005-80F9-43BF-B925-2DE9EE91C297}"/>
              </c:ext>
            </c:extLst>
          </c:dPt>
          <c:dPt>
            <c:idx val="3"/>
            <c:invertIfNegative val="0"/>
            <c:bubble3D val="0"/>
            <c:spPr>
              <a:solidFill>
                <a:schemeClr val="accent2"/>
              </a:solidFill>
              <a:ln w="19050">
                <a:noFill/>
              </a:ln>
              <a:effectLst/>
            </c:spPr>
            <c:extLst>
              <c:ext xmlns:c16="http://schemas.microsoft.com/office/drawing/2014/chart" uri="{C3380CC4-5D6E-409C-BE32-E72D297353CC}">
                <c16:uniqueId val="{00000007-80F9-43BF-B925-2DE9EE91C297}"/>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F9-43BF-B925-2DE9EE91C29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F9-43BF-B925-2DE9EE91C29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F9-43BF-B925-2DE9EE91C297}"/>
                </c:ext>
              </c:extLst>
            </c:dLbl>
            <c:numFmt formatCode="0.0\ \ " sourceLinked="0"/>
            <c:spPr>
              <a:noFill/>
              <a:ln>
                <a:noFill/>
              </a:ln>
              <a:effectLst/>
            </c:spPr>
            <c:txPr>
              <a:bodyPr rot="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'1210'!$F$11:$F$14</c:f>
              <c:strCache>
                <c:ptCount val="4"/>
                <c:pt idx="0">
                  <c:v>Dr. Hoffmann</c:v>
                </c:pt>
                <c:pt idx="1">
                  <c:v>Dr. Roll</c:v>
                </c:pt>
                <c:pt idx="2">
                  <c:v>Saxe</c:v>
                </c:pt>
                <c:pt idx="3">
                  <c:v>Wolter</c:v>
                </c:pt>
              </c:strCache>
            </c:strRef>
          </c:cat>
          <c:val>
            <c:numRef>
              <c:f>'1210'!$C$11:$C$14</c:f>
              <c:numCache>
                <c:formatCode>0.0\ \ </c:formatCode>
                <c:ptCount val="4"/>
                <c:pt idx="0">
                  <c:v>6.6</c:v>
                </c:pt>
                <c:pt idx="1">
                  <c:v>44.8</c:v>
                </c:pt>
                <c:pt idx="2">
                  <c:v>44.4</c:v>
                </c:pt>
                <c:pt idx="3">
                  <c:v>4.2</c:v>
                </c:pt>
              </c:numCache>
            </c:numRef>
          </c:val>
          <c:extLst>
            <c:ext xmlns:c16="http://schemas.microsoft.com/office/drawing/2014/chart" uri="{C3380CC4-5D6E-409C-BE32-E72D297353CC}">
              <c16:uniqueId val="{0000000A-80F9-43BF-B925-2DE9EE91C297}"/>
            </c:ext>
          </c:extLst>
        </c:ser>
        <c:dLbls>
          <c:showLegendKey val="0"/>
          <c:showVal val="0"/>
          <c:showCatName val="0"/>
          <c:showSerName val="0"/>
          <c:showPercent val="0"/>
          <c:showBubbleSize val="0"/>
        </c:dLbls>
        <c:gapWidth val="70"/>
        <c:axId val="243084288"/>
        <c:axId val="243086080"/>
      </c:barChart>
      <c:catAx>
        <c:axId val="24308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6080"/>
        <c:crosses val="autoZero"/>
        <c:auto val="1"/>
        <c:lblAlgn val="ctr"/>
        <c:lblOffset val="100"/>
        <c:noMultiLvlLbl val="0"/>
      </c:catAx>
      <c:valAx>
        <c:axId val="243086080"/>
        <c:scaling>
          <c:orientation val="minMax"/>
        </c:scaling>
        <c:delete val="0"/>
        <c:axPos val="r"/>
        <c:majorGridlines>
          <c:spPr>
            <a:ln w="28575" cap="flat" cmpd="sng" algn="ctr">
              <a:solidFill>
                <a:schemeClr val="bg1"/>
              </a:solidFill>
              <a:round/>
            </a:ln>
            <a:effectLst/>
          </c:spPr>
        </c:majorGridlines>
        <c:numFmt formatCode="[=0]&quot; -  &quot;;#\ ##0\ \ " sourceLinked="0"/>
        <c:majorTickMark val="none"/>
        <c:minorTickMark val="none"/>
        <c:tickLblPos val="nextTo"/>
        <c:spPr>
          <a:noFill/>
          <a:ln>
            <a:noFill/>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4288"/>
        <c:crosses val="max"/>
        <c:crossBetween val="between"/>
      </c:valAx>
      <c:spPr>
        <a:solidFill>
          <a:schemeClr val="bg1">
            <a:lumMod val="95000"/>
          </a:schemeClr>
        </a:solidFill>
        <a:ln>
          <a:noFill/>
        </a:ln>
        <a:effectLst/>
      </c:spPr>
    </c:plotArea>
    <c:plotVisOnly val="0"/>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89636840825424E-2"/>
          <c:y val="8.6006574631239271E-2"/>
          <c:w val="0.8982415528470149"/>
          <c:h val="0.72337941813887852"/>
        </c:manualLayout>
      </c:layout>
      <c:pieChart>
        <c:varyColors val="1"/>
        <c:ser>
          <c:idx val="0"/>
          <c:order val="0"/>
          <c:tx>
            <c:strRef>
              <c:f>'1211'!$H$9</c:f>
              <c:strCache>
                <c:ptCount val="1"/>
              </c:strCache>
            </c:strRef>
          </c:tx>
          <c:explosion val="2"/>
          <c:dPt>
            <c:idx val="0"/>
            <c:bubble3D val="0"/>
            <c:spPr>
              <a:solidFill>
                <a:schemeClr val="tx1"/>
              </a:solidFill>
            </c:spPr>
            <c:extLst>
              <c:ext xmlns:c16="http://schemas.microsoft.com/office/drawing/2014/chart" uri="{C3380CC4-5D6E-409C-BE32-E72D297353CC}">
                <c16:uniqueId val="{00000001-6D26-46F7-89F9-FFD3F975CB7D}"/>
              </c:ext>
            </c:extLst>
          </c:dPt>
          <c:dPt>
            <c:idx val="1"/>
            <c:bubble3D val="0"/>
            <c:spPr>
              <a:solidFill>
                <a:srgbClr val="FF0000"/>
              </a:solidFill>
            </c:spPr>
            <c:extLst>
              <c:ext xmlns:c16="http://schemas.microsoft.com/office/drawing/2014/chart" uri="{C3380CC4-5D6E-409C-BE32-E72D297353CC}">
                <c16:uniqueId val="{00000003-6D26-46F7-89F9-FFD3F975CB7D}"/>
              </c:ext>
            </c:extLst>
          </c:dPt>
          <c:dPt>
            <c:idx val="2"/>
            <c:bubble3D val="0"/>
            <c:spPr>
              <a:solidFill>
                <a:srgbClr val="FF0000"/>
              </a:solidFill>
              <a:ln w="3175">
                <a:noFill/>
              </a:ln>
              <a:effectLst/>
            </c:spPr>
            <c:extLst>
              <c:ext xmlns:c16="http://schemas.microsoft.com/office/drawing/2014/chart" uri="{C3380CC4-5D6E-409C-BE32-E72D297353CC}">
                <c16:uniqueId val="{00000005-6D26-46F7-89F9-FFD3F975CB7D}"/>
              </c:ext>
            </c:extLst>
          </c:dPt>
          <c:dPt>
            <c:idx val="3"/>
            <c:bubble3D val="0"/>
            <c:spPr>
              <a:solidFill>
                <a:srgbClr val="FF0000"/>
              </a:solidFill>
              <a:ln w="3175">
                <a:noFill/>
              </a:ln>
              <a:effectLst/>
            </c:spPr>
            <c:extLst>
              <c:ext xmlns:c16="http://schemas.microsoft.com/office/drawing/2014/chart" uri="{C3380CC4-5D6E-409C-BE32-E72D297353CC}">
                <c16:uniqueId val="{00000007-6D26-46F7-89F9-FFD3F975CB7D}"/>
              </c:ext>
            </c:extLst>
          </c:dPt>
          <c:dPt>
            <c:idx val="4"/>
            <c:bubble3D val="0"/>
            <c:spPr>
              <a:solidFill>
                <a:srgbClr val="FF0000"/>
              </a:solidFill>
              <a:ln w="3175">
                <a:noFill/>
              </a:ln>
              <a:effectLst/>
            </c:spPr>
            <c:extLst>
              <c:ext xmlns:c16="http://schemas.microsoft.com/office/drawing/2014/chart" uri="{C3380CC4-5D6E-409C-BE32-E72D297353CC}">
                <c16:uniqueId val="{00000009-6D26-46F7-89F9-FFD3F975CB7D}"/>
              </c:ext>
            </c:extLst>
          </c:dPt>
          <c:dPt>
            <c:idx val="5"/>
            <c:bubble3D val="0"/>
            <c:spPr>
              <a:solidFill>
                <a:srgbClr val="FF0000"/>
              </a:solidFill>
              <a:ln w="3175">
                <a:noFill/>
              </a:ln>
              <a:effectLst/>
            </c:spPr>
            <c:extLst>
              <c:ext xmlns:c16="http://schemas.microsoft.com/office/drawing/2014/chart" uri="{C3380CC4-5D6E-409C-BE32-E72D297353CC}">
                <c16:uniqueId val="{0000000B-6D26-46F7-89F9-FFD3F975CB7D}"/>
              </c:ext>
            </c:extLst>
          </c:dPt>
          <c:dLbls>
            <c:dLbl>
              <c:idx val="0"/>
              <c:layout>
                <c:manualLayout>
                  <c:x val="-3.1524181777864563E-2"/>
                  <c:y val="0.16285342380982865"/>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4080455522128339"/>
                      <c:h val="0.21951219512195122"/>
                    </c:manualLayout>
                  </c15:layout>
                </c:ext>
                <c:ext xmlns:c16="http://schemas.microsoft.com/office/drawing/2014/chart" uri="{C3380CC4-5D6E-409C-BE32-E72D297353CC}">
                  <c16:uniqueId val="{00000001-6D26-46F7-89F9-FFD3F975CB7D}"/>
                </c:ext>
              </c:extLst>
            </c:dLbl>
            <c:dLbl>
              <c:idx val="1"/>
              <c:layout>
                <c:manualLayout>
                  <c:x val="0.10000180190715326"/>
                  <c:y val="-0.1390874108216147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41646928428615609"/>
                      <c:h val="0.17813911472448057"/>
                    </c:manualLayout>
                  </c15:layout>
                </c:ext>
                <c:ext xmlns:c16="http://schemas.microsoft.com/office/drawing/2014/chart" uri="{C3380CC4-5D6E-409C-BE32-E72D297353CC}">
                  <c16:uniqueId val="{00000003-6D26-46F7-89F9-FFD3F975CB7D}"/>
                </c:ext>
              </c:extLst>
            </c:dLbl>
            <c:dLbl>
              <c:idx val="2"/>
              <c:numFmt formatCode="#,##0.0" sourceLinked="0"/>
              <c:spPr>
                <a:noFill/>
                <a:ln>
                  <a:noFill/>
                </a:ln>
                <a:effectLst/>
              </c:spPr>
              <c:txPr>
                <a:bodyPr rot="0" spcFirstLastPara="1" vertOverflow="ellipsis" vert="horz" wrap="square" lIns="38100" tIns="19050" rIns="38100" bIns="19050" anchor="t" anchorCtr="0">
                  <a:no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6D26-46F7-89F9-FFD3F975CB7D}"/>
                </c:ext>
              </c:extLst>
            </c:dLbl>
            <c:dLbl>
              <c:idx val="3"/>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D26-46F7-89F9-FFD3F975CB7D}"/>
                </c:ext>
              </c:extLst>
            </c:dLbl>
            <c:dLbl>
              <c:idx val="4"/>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D26-46F7-89F9-FFD3F975CB7D}"/>
                </c:ext>
              </c:extLst>
            </c:dLbl>
            <c:dLbl>
              <c:idx val="5"/>
              <c:tx>
                <c:rich>
                  <a:bodyPr/>
                  <a:lstStyle/>
                  <a:p>
                    <a:fld id="{787022C4-4C4D-4BD8-95CD-824B4602DBAC}" type="CATEGORYNAME">
                      <a:rPr lang="en-US" sz="850">
                        <a:latin typeface="Open Sans" panose="020B0606030504020204" pitchFamily="34" charset="0"/>
                        <a:ea typeface="Open Sans" panose="020B0606030504020204" pitchFamily="34" charset="0"/>
                        <a:cs typeface="Open Sans" panose="020B0606030504020204" pitchFamily="34" charset="0"/>
                      </a:rPr>
                      <a:pPr/>
                      <a:t>[RUBRIKENNAME]</a:t>
                    </a:fld>
                    <a:r>
                      <a:rPr lang="en-US" sz="1000" baseline="0">
                        <a:latin typeface="Open Sans" panose="020B0606030504020204" pitchFamily="34" charset="0"/>
                        <a:ea typeface="Open Sans" panose="020B0606030504020204" pitchFamily="34" charset="0"/>
                        <a:cs typeface="Open Sans" panose="020B0606030504020204" pitchFamily="34" charset="0"/>
                      </a:rPr>
                      <a:t>
</a:t>
                    </a:r>
                    <a:fld id="{B08EE60E-0189-4174-8D60-4A2409BCD45B}" type="VALUE">
                      <a:rPr lang="en-US" sz="1000" baseline="0">
                        <a:latin typeface="Open Sans" panose="020B0606030504020204" pitchFamily="34" charset="0"/>
                        <a:ea typeface="Open Sans" panose="020B0606030504020204" pitchFamily="34" charset="0"/>
                        <a:cs typeface="Open Sans" panose="020B0606030504020204" pitchFamily="34" charset="0"/>
                      </a:rPr>
                      <a:pPr/>
                      <a:t>[WERT]</a:t>
                    </a:fld>
                    <a:endParaRPr lang="en-US" sz="1000" baseline="0">
                      <a:latin typeface="Open Sans" panose="020B0606030504020204" pitchFamily="34" charset="0"/>
                      <a:ea typeface="Open Sans" panose="020B0606030504020204" pitchFamily="34" charset="0"/>
                      <a:cs typeface="Open Sans" panose="020B0606030504020204" pitchFamily="34" charset="0"/>
                    </a:endParaRP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6D26-46F7-89F9-FFD3F975CB7D}"/>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'1210'!$G$12:$G$13</c:f>
              <c:strCache>
                <c:ptCount val="2"/>
                <c:pt idx="0">
                  <c:v>Dr. Hans-Achim Roll (CDU)</c:v>
                </c:pt>
                <c:pt idx="1">
                  <c:v>Hans-Bernhard Saxe (SPD)</c:v>
                </c:pt>
              </c:strCache>
            </c:strRef>
          </c:cat>
          <c:val>
            <c:numRef>
              <c:f>'1211'!$H$12:$H$13</c:f>
              <c:numCache>
                <c:formatCode>0.0\ \ </c:formatCode>
                <c:ptCount val="2"/>
                <c:pt idx="0">
                  <c:v>38</c:v>
                </c:pt>
                <c:pt idx="1">
                  <c:v>62</c:v>
                </c:pt>
              </c:numCache>
            </c:numRef>
          </c:val>
          <c:extLst>
            <c:ext xmlns:c16="http://schemas.microsoft.com/office/drawing/2014/chart" uri="{C3380CC4-5D6E-409C-BE32-E72D297353CC}">
              <c16:uniqueId val="{0000000C-6D26-46F7-89F9-FFD3F975CB7D}"/>
            </c:ext>
          </c:extLst>
        </c:ser>
        <c:dLbls>
          <c:showLegendKey val="0"/>
          <c:showVal val="0"/>
          <c:showCatName val="0"/>
          <c:showSerName val="0"/>
          <c:showPercent val="1"/>
          <c:showBubbleSize val="0"/>
          <c:showLeaderLines val="0"/>
        </c:dLbls>
        <c:firstSliceAng val="0"/>
      </c:pieChart>
      <c:spPr>
        <a:noFill/>
        <a:ln>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noFill/>
            <a:ln w="19050">
              <a:noFill/>
            </a:ln>
            <a:effectLst/>
          </c:spPr>
          <c:invertIfNegative val="0"/>
          <c:dPt>
            <c:idx val="0"/>
            <c:invertIfNegative val="0"/>
            <c:bubble3D val="0"/>
            <c:spPr>
              <a:solidFill>
                <a:schemeClr val="tx1"/>
              </a:solidFill>
              <a:ln w="19050">
                <a:noFill/>
              </a:ln>
              <a:effectLst/>
            </c:spPr>
            <c:extLst>
              <c:ext xmlns:c16="http://schemas.microsoft.com/office/drawing/2014/chart" uri="{C3380CC4-5D6E-409C-BE32-E72D297353CC}">
                <c16:uniqueId val="{00000001-FF31-48B4-A466-638D84537709}"/>
              </c:ext>
            </c:extLst>
          </c:dPt>
          <c:dPt>
            <c:idx val="1"/>
            <c:invertIfNegative val="0"/>
            <c:bubble3D val="0"/>
            <c:spPr>
              <a:solidFill>
                <a:schemeClr val="accent1"/>
              </a:solidFill>
              <a:ln w="19050">
                <a:noFill/>
              </a:ln>
              <a:effectLst/>
            </c:spPr>
            <c:extLst>
              <c:ext xmlns:c16="http://schemas.microsoft.com/office/drawing/2014/chart" uri="{C3380CC4-5D6E-409C-BE32-E72D297353CC}">
                <c16:uniqueId val="{00000003-FF31-48B4-A466-638D84537709}"/>
              </c:ext>
            </c:extLst>
          </c:dPt>
          <c:dPt>
            <c:idx val="2"/>
            <c:invertIfNegative val="0"/>
            <c:bubble3D val="0"/>
            <c:spPr>
              <a:solidFill>
                <a:srgbClr val="92D050"/>
              </a:solidFill>
              <a:ln w="19050">
                <a:noFill/>
              </a:ln>
              <a:effectLst/>
            </c:spPr>
            <c:extLst>
              <c:ext xmlns:c16="http://schemas.microsoft.com/office/drawing/2014/chart" uri="{C3380CC4-5D6E-409C-BE32-E72D297353CC}">
                <c16:uniqueId val="{00000005-FF31-48B4-A466-638D84537709}"/>
              </c:ext>
            </c:extLst>
          </c:dPt>
          <c:dPt>
            <c:idx val="3"/>
            <c:invertIfNegative val="0"/>
            <c:bubble3D val="0"/>
            <c:spPr>
              <a:solidFill>
                <a:srgbClr val="FFA500"/>
              </a:solidFill>
              <a:ln w="19050">
                <a:noFill/>
              </a:ln>
              <a:effectLst/>
            </c:spPr>
            <c:extLst>
              <c:ext xmlns:c16="http://schemas.microsoft.com/office/drawing/2014/chart" uri="{C3380CC4-5D6E-409C-BE32-E72D297353CC}">
                <c16:uniqueId val="{00000007-FF31-48B4-A466-638D84537709}"/>
              </c:ext>
            </c:extLst>
          </c:dPt>
          <c:dPt>
            <c:idx val="4"/>
            <c:invertIfNegative val="0"/>
            <c:bubble3D val="0"/>
            <c:spPr>
              <a:solidFill>
                <a:srgbClr val="FF0000"/>
              </a:solidFill>
              <a:ln w="19050">
                <a:noFill/>
              </a:ln>
              <a:effectLst/>
            </c:spPr>
            <c:extLst>
              <c:ext xmlns:c16="http://schemas.microsoft.com/office/drawing/2014/chart" uri="{C3380CC4-5D6E-409C-BE32-E72D297353CC}">
                <c16:uniqueId val="{00000009-FF31-48B4-A466-638D84537709}"/>
              </c:ext>
            </c:extLst>
          </c:dPt>
          <c:dPt>
            <c:idx val="5"/>
            <c:invertIfNegative val="0"/>
            <c:bubble3D val="0"/>
            <c:spPr>
              <a:solidFill>
                <a:srgbClr val="EB3FD7"/>
              </a:solidFill>
              <a:ln w="19050">
                <a:noFill/>
              </a:ln>
              <a:effectLst/>
            </c:spPr>
            <c:extLst>
              <c:ext xmlns:c16="http://schemas.microsoft.com/office/drawing/2014/chart" uri="{C3380CC4-5D6E-409C-BE32-E72D297353CC}">
                <c16:uniqueId val="{0000000B-FF31-48B4-A466-638D84537709}"/>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31-48B4-A466-638D84537709}"/>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31-48B4-A466-638D84537709}"/>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31-48B4-A466-638D84537709}"/>
                </c:ext>
              </c:extLst>
            </c:dLbl>
            <c:numFmt formatCode="0.0\ \ " sourceLinked="0"/>
            <c:spPr>
              <a:noFill/>
              <a:ln>
                <a:noFill/>
              </a:ln>
              <a:effectLst/>
            </c:spPr>
            <c:txPr>
              <a:bodyPr rot="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'1212'!$F$12:$F$17</c:f>
              <c:strCache>
                <c:ptCount val="6"/>
                <c:pt idx="0">
                  <c:v>Dinges-Dierig</c:v>
                </c:pt>
                <c:pt idx="1">
                  <c:v>Erz</c:v>
                </c:pt>
                <c:pt idx="2">
                  <c:v>Fürter</c:v>
                </c:pt>
                <c:pt idx="3">
                  <c:v>Klix</c:v>
                </c:pt>
                <c:pt idx="4">
                  <c:v>Saxe</c:v>
                </c:pt>
                <c:pt idx="5">
                  <c:v>Schulz</c:v>
                </c:pt>
              </c:strCache>
            </c:strRef>
          </c:cat>
          <c:val>
            <c:numRef>
              <c:f>'1212'!$C$12:$C$17</c:f>
              <c:numCache>
                <c:formatCode>0.0\ \ </c:formatCode>
                <c:ptCount val="6"/>
                <c:pt idx="0">
                  <c:v>28</c:v>
                </c:pt>
                <c:pt idx="1">
                  <c:v>3.2</c:v>
                </c:pt>
                <c:pt idx="2">
                  <c:v>19.399999999999999</c:v>
                </c:pt>
                <c:pt idx="3">
                  <c:v>3.7</c:v>
                </c:pt>
                <c:pt idx="4">
                  <c:v>42.1</c:v>
                </c:pt>
                <c:pt idx="5">
                  <c:v>3.6</c:v>
                </c:pt>
              </c:numCache>
            </c:numRef>
          </c:val>
          <c:extLst>
            <c:ext xmlns:c16="http://schemas.microsoft.com/office/drawing/2014/chart" uri="{C3380CC4-5D6E-409C-BE32-E72D297353CC}">
              <c16:uniqueId val="{0000000C-FF31-48B4-A466-638D84537709}"/>
            </c:ext>
          </c:extLst>
        </c:ser>
        <c:dLbls>
          <c:showLegendKey val="0"/>
          <c:showVal val="0"/>
          <c:showCatName val="0"/>
          <c:showSerName val="0"/>
          <c:showPercent val="0"/>
          <c:showBubbleSize val="0"/>
        </c:dLbls>
        <c:gapWidth val="70"/>
        <c:axId val="243084288"/>
        <c:axId val="243086080"/>
      </c:barChart>
      <c:catAx>
        <c:axId val="24308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6080"/>
        <c:crosses val="autoZero"/>
        <c:auto val="1"/>
        <c:lblAlgn val="ctr"/>
        <c:lblOffset val="100"/>
        <c:noMultiLvlLbl val="0"/>
      </c:catAx>
      <c:valAx>
        <c:axId val="243086080"/>
        <c:scaling>
          <c:orientation val="minMax"/>
        </c:scaling>
        <c:delete val="0"/>
        <c:axPos val="r"/>
        <c:majorGridlines>
          <c:spPr>
            <a:ln w="28575" cap="flat" cmpd="sng" algn="ctr">
              <a:solidFill>
                <a:schemeClr val="bg1"/>
              </a:solidFill>
              <a:round/>
            </a:ln>
            <a:effectLst/>
          </c:spPr>
        </c:majorGridlines>
        <c:numFmt formatCode="[=0]&quot; -  &quot;;#\ ##0\ \ " sourceLinked="0"/>
        <c:majorTickMark val="none"/>
        <c:minorTickMark val="none"/>
        <c:tickLblPos val="nextTo"/>
        <c:spPr>
          <a:noFill/>
          <a:ln>
            <a:noFill/>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4288"/>
        <c:crosses val="max"/>
        <c:crossBetween val="between"/>
      </c:valAx>
      <c:spPr>
        <a:solidFill>
          <a:schemeClr val="bg1">
            <a:lumMod val="95000"/>
          </a:schemeClr>
        </a:solidFill>
        <a:ln>
          <a:noFill/>
        </a:ln>
        <a:effectLst/>
      </c:spPr>
    </c:plotArea>
    <c:plotVisOnly val="0"/>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89636840825424E-2"/>
          <c:y val="8.6006574631239271E-2"/>
          <c:w val="0.8982415528470149"/>
          <c:h val="0.72337941813887852"/>
        </c:manualLayout>
      </c:layout>
      <c:pieChart>
        <c:varyColors val="1"/>
        <c:ser>
          <c:idx val="0"/>
          <c:order val="0"/>
          <c:explosion val="2"/>
          <c:dPt>
            <c:idx val="0"/>
            <c:bubble3D val="0"/>
            <c:spPr>
              <a:solidFill>
                <a:schemeClr val="tx1"/>
              </a:solidFill>
            </c:spPr>
            <c:extLst>
              <c:ext xmlns:c16="http://schemas.microsoft.com/office/drawing/2014/chart" uri="{C3380CC4-5D6E-409C-BE32-E72D297353CC}">
                <c16:uniqueId val="{0000000A-FA56-4147-8F75-03565CA212B6}"/>
              </c:ext>
            </c:extLst>
          </c:dPt>
          <c:dPt>
            <c:idx val="1"/>
            <c:bubble3D val="0"/>
            <c:spPr>
              <a:solidFill>
                <a:srgbClr val="FF0000"/>
              </a:solidFill>
            </c:spPr>
            <c:extLst>
              <c:ext xmlns:c16="http://schemas.microsoft.com/office/drawing/2014/chart" uri="{C3380CC4-5D6E-409C-BE32-E72D297353CC}">
                <c16:uniqueId val="{00000001-FA56-4147-8F75-03565CA212B6}"/>
              </c:ext>
            </c:extLst>
          </c:dPt>
          <c:dPt>
            <c:idx val="2"/>
            <c:bubble3D val="0"/>
            <c:spPr>
              <a:solidFill>
                <a:srgbClr val="FF0000"/>
              </a:solidFill>
              <a:ln w="3175">
                <a:noFill/>
              </a:ln>
              <a:effectLst/>
            </c:spPr>
            <c:extLst>
              <c:ext xmlns:c16="http://schemas.microsoft.com/office/drawing/2014/chart" uri="{C3380CC4-5D6E-409C-BE32-E72D297353CC}">
                <c16:uniqueId val="{00000003-FA56-4147-8F75-03565CA212B6}"/>
              </c:ext>
            </c:extLst>
          </c:dPt>
          <c:dPt>
            <c:idx val="3"/>
            <c:bubble3D val="0"/>
            <c:spPr>
              <a:solidFill>
                <a:srgbClr val="FF0000"/>
              </a:solidFill>
              <a:ln w="3175">
                <a:noFill/>
              </a:ln>
              <a:effectLst/>
            </c:spPr>
            <c:extLst>
              <c:ext xmlns:c16="http://schemas.microsoft.com/office/drawing/2014/chart" uri="{C3380CC4-5D6E-409C-BE32-E72D297353CC}">
                <c16:uniqueId val="{00000005-FA56-4147-8F75-03565CA212B6}"/>
              </c:ext>
            </c:extLst>
          </c:dPt>
          <c:dPt>
            <c:idx val="4"/>
            <c:bubble3D val="0"/>
            <c:spPr>
              <a:solidFill>
                <a:srgbClr val="FF0000"/>
              </a:solidFill>
              <a:ln w="3175">
                <a:noFill/>
              </a:ln>
              <a:effectLst/>
            </c:spPr>
            <c:extLst>
              <c:ext xmlns:c16="http://schemas.microsoft.com/office/drawing/2014/chart" uri="{C3380CC4-5D6E-409C-BE32-E72D297353CC}">
                <c16:uniqueId val="{00000007-FA56-4147-8F75-03565CA212B6}"/>
              </c:ext>
            </c:extLst>
          </c:dPt>
          <c:dPt>
            <c:idx val="5"/>
            <c:bubble3D val="0"/>
            <c:spPr>
              <a:solidFill>
                <a:srgbClr val="FF0000"/>
              </a:solidFill>
              <a:ln w="3175">
                <a:noFill/>
              </a:ln>
              <a:effectLst/>
            </c:spPr>
            <c:extLst>
              <c:ext xmlns:c16="http://schemas.microsoft.com/office/drawing/2014/chart" uri="{C3380CC4-5D6E-409C-BE32-E72D297353CC}">
                <c16:uniqueId val="{00000009-FA56-4147-8F75-03565CA212B6}"/>
              </c:ext>
            </c:extLst>
          </c:dPt>
          <c:dLbls>
            <c:dLbl>
              <c:idx val="0"/>
              <c:layout>
                <c:manualLayout>
                  <c:x val="-5.1372740675038546E-2"/>
                  <c:y val="0.13755983754063261"/>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33098680893642984"/>
                      <c:h val="0.21951219512195122"/>
                    </c:manualLayout>
                  </c15:layout>
                </c:ext>
                <c:ext xmlns:c16="http://schemas.microsoft.com/office/drawing/2014/chart" uri="{C3380CC4-5D6E-409C-BE32-E72D297353CC}">
                  <c16:uniqueId val="{0000000A-FA56-4147-8F75-03565CA212B6}"/>
                </c:ext>
              </c:extLst>
            </c:dLbl>
            <c:dLbl>
              <c:idx val="1"/>
              <c:layout>
                <c:manualLayout>
                  <c:x val="0.20508240783336845"/>
                  <c:y val="-0.13908741082161477"/>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716915605655929"/>
                      <c:h val="0.17813911472448057"/>
                    </c:manualLayout>
                  </c15:layout>
                </c:ext>
                <c:ext xmlns:c16="http://schemas.microsoft.com/office/drawing/2014/chart" uri="{C3380CC4-5D6E-409C-BE32-E72D297353CC}">
                  <c16:uniqueId val="{00000001-FA56-4147-8F75-03565CA212B6}"/>
                </c:ext>
              </c:extLst>
            </c:dLbl>
            <c:dLbl>
              <c:idx val="2"/>
              <c:numFmt formatCode="#,##0.0" sourceLinked="0"/>
              <c:spPr>
                <a:noFill/>
                <a:ln>
                  <a:noFill/>
                </a:ln>
                <a:effectLst/>
              </c:spPr>
              <c:txPr>
                <a:bodyPr rot="0" spcFirstLastPara="1" vertOverflow="ellipsis" vert="horz" wrap="square" lIns="38100" tIns="19050" rIns="38100" bIns="19050" anchor="t" anchorCtr="0">
                  <a:no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FA56-4147-8F75-03565CA212B6}"/>
                </c:ext>
              </c:extLst>
            </c:dLbl>
            <c:dLbl>
              <c:idx val="3"/>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56-4147-8F75-03565CA212B6}"/>
                </c:ext>
              </c:extLst>
            </c:dLbl>
            <c:dLbl>
              <c:idx val="4"/>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56-4147-8F75-03565CA212B6}"/>
                </c:ext>
              </c:extLst>
            </c:dLbl>
            <c:dLbl>
              <c:idx val="5"/>
              <c:tx>
                <c:rich>
                  <a:bodyPr/>
                  <a:lstStyle/>
                  <a:p>
                    <a:fld id="{787022C4-4C4D-4BD8-95CD-824B4602DBAC}" type="CATEGORYNAME">
                      <a:rPr lang="en-US" sz="850">
                        <a:latin typeface="Open Sans" panose="020B0606030504020204" pitchFamily="34" charset="0"/>
                        <a:ea typeface="Open Sans" panose="020B0606030504020204" pitchFamily="34" charset="0"/>
                        <a:cs typeface="Open Sans" panose="020B0606030504020204" pitchFamily="34" charset="0"/>
                      </a:rPr>
                      <a:pPr/>
                      <a:t>[RUBRIKENNAME]</a:t>
                    </a:fld>
                    <a:r>
                      <a:rPr lang="en-US" sz="1000" baseline="0">
                        <a:latin typeface="Open Sans" panose="020B0606030504020204" pitchFamily="34" charset="0"/>
                        <a:ea typeface="Open Sans" panose="020B0606030504020204" pitchFamily="34" charset="0"/>
                        <a:cs typeface="Open Sans" panose="020B0606030504020204" pitchFamily="34" charset="0"/>
                      </a:rPr>
                      <a:t>
</a:t>
                    </a:r>
                    <a:fld id="{B08EE60E-0189-4174-8D60-4A2409BCD45B}" type="VALUE">
                      <a:rPr lang="en-US" sz="1000" baseline="0">
                        <a:latin typeface="Open Sans" panose="020B0606030504020204" pitchFamily="34" charset="0"/>
                        <a:ea typeface="Open Sans" panose="020B0606030504020204" pitchFamily="34" charset="0"/>
                        <a:cs typeface="Open Sans" panose="020B0606030504020204" pitchFamily="34" charset="0"/>
                      </a:rPr>
                      <a:pPr/>
                      <a:t>[WERT]</a:t>
                    </a:fld>
                    <a:endParaRPr lang="en-US" sz="1000" baseline="0">
                      <a:latin typeface="Open Sans" panose="020B0606030504020204" pitchFamily="34" charset="0"/>
                      <a:ea typeface="Open Sans" panose="020B0606030504020204" pitchFamily="34" charset="0"/>
                      <a:cs typeface="Open Sans" panose="020B0606030504020204" pitchFamily="34" charset="0"/>
                    </a:endParaRP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A56-4147-8F75-03565CA212B6}"/>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'1212'!$G$12:$G$13</c:f>
              <c:strCache>
                <c:ptCount val="2"/>
                <c:pt idx="0">
                  <c:v>Alexandra Dinges-Dierig (CDU)</c:v>
                </c:pt>
                <c:pt idx="1">
                  <c:v>Bernd Saxe (SPD)</c:v>
                </c:pt>
              </c:strCache>
            </c:strRef>
          </c:cat>
          <c:val>
            <c:numRef>
              <c:f>'1212'!$H$12:$H$13</c:f>
              <c:numCache>
                <c:formatCode>0.0\ \ </c:formatCode>
                <c:ptCount val="2"/>
                <c:pt idx="0">
                  <c:v>38.799999999999997</c:v>
                </c:pt>
                <c:pt idx="1">
                  <c:v>61.2</c:v>
                </c:pt>
              </c:numCache>
            </c:numRef>
          </c:val>
          <c:extLst>
            <c:ext xmlns:c16="http://schemas.microsoft.com/office/drawing/2014/chart" uri="{C3380CC4-5D6E-409C-BE32-E72D297353CC}">
              <c16:uniqueId val="{0000000B-FA56-4147-8F75-03565CA212B6}"/>
            </c:ext>
          </c:extLst>
        </c:ser>
        <c:dLbls>
          <c:showLegendKey val="0"/>
          <c:showVal val="0"/>
          <c:showCatName val="0"/>
          <c:showSerName val="0"/>
          <c:showPercent val="1"/>
          <c:showBubbleSize val="0"/>
          <c:showLeaderLines val="0"/>
        </c:dLbls>
        <c:firstSliceAng val="0"/>
      </c:pieChart>
      <c:spPr>
        <a:noFill/>
        <a:ln>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noFill/>
            <a:ln w="19050">
              <a:noFill/>
            </a:ln>
            <a:effectLst/>
          </c:spPr>
          <c:invertIfNegative val="0"/>
          <c:dPt>
            <c:idx val="0"/>
            <c:invertIfNegative val="0"/>
            <c:bubble3D val="0"/>
            <c:spPr>
              <a:solidFill>
                <a:srgbClr val="666666"/>
              </a:solidFill>
              <a:ln w="19050">
                <a:noFill/>
              </a:ln>
              <a:effectLst/>
            </c:spPr>
            <c:extLst>
              <c:ext xmlns:c16="http://schemas.microsoft.com/office/drawing/2014/chart" uri="{C3380CC4-5D6E-409C-BE32-E72D297353CC}">
                <c16:uniqueId val="{00000001-8191-41E3-BB5E-3646A264BD0B}"/>
              </c:ext>
            </c:extLst>
          </c:dPt>
          <c:dPt>
            <c:idx val="1"/>
            <c:invertIfNegative val="0"/>
            <c:bubble3D val="0"/>
            <c:spPr>
              <a:solidFill>
                <a:srgbClr val="FFFF00"/>
              </a:solidFill>
              <a:ln w="19050">
                <a:noFill/>
              </a:ln>
              <a:effectLst/>
            </c:spPr>
            <c:extLst>
              <c:ext xmlns:c16="http://schemas.microsoft.com/office/drawing/2014/chart" uri="{C3380CC4-5D6E-409C-BE32-E72D297353CC}">
                <c16:uniqueId val="{00000003-8191-41E3-BB5E-3646A264BD0B}"/>
              </c:ext>
            </c:extLst>
          </c:dPt>
          <c:dPt>
            <c:idx val="2"/>
            <c:invertIfNegative val="0"/>
            <c:bubble3D val="0"/>
            <c:spPr>
              <a:solidFill>
                <a:srgbClr val="F50000"/>
              </a:solidFill>
              <a:ln w="19050">
                <a:noFill/>
              </a:ln>
              <a:effectLst/>
            </c:spPr>
            <c:extLst>
              <c:ext xmlns:c16="http://schemas.microsoft.com/office/drawing/2014/chart" uri="{C3380CC4-5D6E-409C-BE32-E72D297353CC}">
                <c16:uniqueId val="{00000005-8191-41E3-BB5E-3646A264BD0B}"/>
              </c:ext>
            </c:extLst>
          </c:dPt>
          <c:dPt>
            <c:idx val="3"/>
            <c:invertIfNegative val="0"/>
            <c:bubble3D val="0"/>
            <c:spPr>
              <a:solidFill>
                <a:srgbClr val="000099"/>
              </a:solidFill>
              <a:ln w="19050">
                <a:noFill/>
              </a:ln>
              <a:effectLst/>
            </c:spPr>
            <c:extLst>
              <c:ext xmlns:c16="http://schemas.microsoft.com/office/drawing/2014/chart" uri="{C3380CC4-5D6E-409C-BE32-E72D297353CC}">
                <c16:uniqueId val="{00000007-8191-41E3-BB5E-3646A264BD0B}"/>
              </c:ext>
            </c:extLst>
          </c:dPt>
          <c:dPt>
            <c:idx val="4"/>
            <c:invertIfNegative val="0"/>
            <c:bubble3D val="0"/>
            <c:spPr>
              <a:solidFill>
                <a:srgbClr val="FFA500"/>
              </a:solidFill>
              <a:ln w="19050">
                <a:noFill/>
              </a:ln>
              <a:effectLst/>
            </c:spPr>
            <c:extLst>
              <c:ext xmlns:c16="http://schemas.microsoft.com/office/drawing/2014/chart" uri="{C3380CC4-5D6E-409C-BE32-E72D297353CC}">
                <c16:uniqueId val="{00000009-8191-41E3-BB5E-3646A264BD0B}"/>
              </c:ext>
            </c:extLst>
          </c:dPt>
          <c:dPt>
            <c:idx val="5"/>
            <c:invertIfNegative val="0"/>
            <c:bubble3D val="0"/>
            <c:spPr>
              <a:solidFill>
                <a:srgbClr val="FA00FA"/>
              </a:solidFill>
              <a:ln w="19050">
                <a:noFill/>
              </a:ln>
              <a:effectLst/>
            </c:spPr>
            <c:extLst>
              <c:ext xmlns:c16="http://schemas.microsoft.com/office/drawing/2014/chart" uri="{C3380CC4-5D6E-409C-BE32-E72D297353CC}">
                <c16:uniqueId val="{0000000B-8191-41E3-BB5E-3646A264BD0B}"/>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1-41E3-BB5E-3646A264BD0B}"/>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91-41E3-BB5E-3646A264BD0B}"/>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91-41E3-BB5E-3646A264BD0B}"/>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91-41E3-BB5E-3646A264BD0B}"/>
                </c:ext>
              </c:extLst>
            </c:dLbl>
            <c:numFmt formatCode="0.0\ \ " sourceLinked="0"/>
            <c:spPr>
              <a:noFill/>
              <a:ln>
                <a:noFill/>
              </a:ln>
              <a:effectLst/>
            </c:spPr>
            <c:txPr>
              <a:bodyPr rot="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Ali Alam</c:v>
              </c:pt>
              <c:pt idx="1">
                <c:v>Joachim Heising</c:v>
              </c:pt>
              <c:pt idx="2">
                <c:v>Jan Lindenau</c:v>
              </c:pt>
              <c:pt idx="3">
                <c:v>Thomas Misch</c:v>
              </c:pt>
              <c:pt idx="4">
                <c:v>Detlev Stolzenberg</c:v>
              </c:pt>
              <c:pt idx="5">
                <c:v>Kathrin Weiher</c:v>
              </c:pt>
            </c:strLit>
          </c:cat>
          <c:val>
            <c:numRef>
              <c:f>'1213'!$C$11:$C$16</c:f>
              <c:numCache>
                <c:formatCode>0.0\ \ </c:formatCode>
                <c:ptCount val="6"/>
                <c:pt idx="0">
                  <c:v>4.9490896977246059</c:v>
                </c:pt>
                <c:pt idx="1">
                  <c:v>2.5607230276784034</c:v>
                </c:pt>
                <c:pt idx="2">
                  <c:v>29.449763191054849</c:v>
                </c:pt>
                <c:pt idx="3">
                  <c:v>7.4649131700534443</c:v>
                </c:pt>
                <c:pt idx="4">
                  <c:v>20.371362773923497</c:v>
                </c:pt>
                <c:pt idx="5">
                  <c:v>35.204148139565199</c:v>
                </c:pt>
              </c:numCache>
            </c:numRef>
          </c:val>
          <c:extLst>
            <c:ext xmlns:c16="http://schemas.microsoft.com/office/drawing/2014/chart" uri="{C3380CC4-5D6E-409C-BE32-E72D297353CC}">
              <c16:uniqueId val="{0000000C-8191-41E3-BB5E-3646A264BD0B}"/>
            </c:ext>
          </c:extLst>
        </c:ser>
        <c:dLbls>
          <c:showLegendKey val="0"/>
          <c:showVal val="0"/>
          <c:showCatName val="0"/>
          <c:showSerName val="0"/>
          <c:showPercent val="0"/>
          <c:showBubbleSize val="0"/>
        </c:dLbls>
        <c:gapWidth val="70"/>
        <c:axId val="243084288"/>
        <c:axId val="243086080"/>
      </c:barChart>
      <c:catAx>
        <c:axId val="24308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6080"/>
        <c:crosses val="autoZero"/>
        <c:auto val="1"/>
        <c:lblAlgn val="ctr"/>
        <c:lblOffset val="100"/>
        <c:noMultiLvlLbl val="0"/>
      </c:catAx>
      <c:valAx>
        <c:axId val="243086080"/>
        <c:scaling>
          <c:orientation val="minMax"/>
        </c:scaling>
        <c:delete val="0"/>
        <c:axPos val="r"/>
        <c:majorGridlines>
          <c:spPr>
            <a:ln w="28575" cap="flat" cmpd="sng" algn="ctr">
              <a:solidFill>
                <a:schemeClr val="bg1"/>
              </a:solidFill>
              <a:round/>
            </a:ln>
            <a:effectLst/>
          </c:spPr>
        </c:majorGridlines>
        <c:numFmt formatCode="[=0]&quot;-  &quot;;#\ ##0\ \ " sourceLinked="0"/>
        <c:majorTickMark val="none"/>
        <c:minorTickMark val="none"/>
        <c:tickLblPos val="nextTo"/>
        <c:spPr>
          <a:noFill/>
          <a:ln>
            <a:noFill/>
          </a:ln>
          <a:effectLst/>
        </c:spPr>
        <c:txPr>
          <a:bodyPr rot="-6000000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4288"/>
        <c:crosses val="max"/>
        <c:crossBetween val="between"/>
      </c:valAx>
      <c:spPr>
        <a:solidFill>
          <a:schemeClr val="bg1">
            <a:lumMod val="9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89636840825424E-2"/>
          <c:y val="8.6006574631239271E-2"/>
          <c:w val="0.8982415528470149"/>
          <c:h val="0.72337941813887852"/>
        </c:manualLayout>
      </c:layout>
      <c:pieChart>
        <c:varyColors val="1"/>
        <c:ser>
          <c:idx val="0"/>
          <c:order val="0"/>
          <c:spPr>
            <a:solidFill>
              <a:srgbClr val="FF0000"/>
            </a:solidFill>
          </c:spPr>
          <c:explosion val="2"/>
          <c:dPt>
            <c:idx val="1"/>
            <c:bubble3D val="0"/>
            <c:spPr>
              <a:solidFill>
                <a:srgbClr val="EB3FD7"/>
              </a:solidFill>
            </c:spPr>
            <c:extLst>
              <c:ext xmlns:c16="http://schemas.microsoft.com/office/drawing/2014/chart" uri="{C3380CC4-5D6E-409C-BE32-E72D297353CC}">
                <c16:uniqueId val="{00000003-B1A7-42DA-8E80-EEA61BE2D16F}"/>
              </c:ext>
            </c:extLst>
          </c:dPt>
          <c:dPt>
            <c:idx val="2"/>
            <c:bubble3D val="0"/>
            <c:spPr>
              <a:solidFill>
                <a:srgbClr val="FF0000"/>
              </a:solidFill>
              <a:ln w="3175">
                <a:noFill/>
              </a:ln>
              <a:effectLst/>
            </c:spPr>
            <c:extLst>
              <c:ext xmlns:c16="http://schemas.microsoft.com/office/drawing/2014/chart" uri="{C3380CC4-5D6E-409C-BE32-E72D297353CC}">
                <c16:uniqueId val="{00000005-B1A7-42DA-8E80-EEA61BE2D16F}"/>
              </c:ext>
            </c:extLst>
          </c:dPt>
          <c:dPt>
            <c:idx val="3"/>
            <c:bubble3D val="0"/>
            <c:spPr>
              <a:solidFill>
                <a:srgbClr val="FF0000"/>
              </a:solidFill>
              <a:ln w="3175">
                <a:noFill/>
              </a:ln>
              <a:effectLst/>
            </c:spPr>
            <c:extLst>
              <c:ext xmlns:c16="http://schemas.microsoft.com/office/drawing/2014/chart" uri="{C3380CC4-5D6E-409C-BE32-E72D297353CC}">
                <c16:uniqueId val="{00000007-B1A7-42DA-8E80-EEA61BE2D16F}"/>
              </c:ext>
            </c:extLst>
          </c:dPt>
          <c:dPt>
            <c:idx val="4"/>
            <c:bubble3D val="0"/>
            <c:spPr>
              <a:solidFill>
                <a:srgbClr val="FF0000"/>
              </a:solidFill>
              <a:ln w="3175">
                <a:noFill/>
              </a:ln>
              <a:effectLst/>
            </c:spPr>
            <c:extLst>
              <c:ext xmlns:c16="http://schemas.microsoft.com/office/drawing/2014/chart" uri="{C3380CC4-5D6E-409C-BE32-E72D297353CC}">
                <c16:uniqueId val="{00000009-B1A7-42DA-8E80-EEA61BE2D16F}"/>
              </c:ext>
            </c:extLst>
          </c:dPt>
          <c:dPt>
            <c:idx val="5"/>
            <c:bubble3D val="0"/>
            <c:spPr>
              <a:solidFill>
                <a:srgbClr val="FF0000"/>
              </a:solidFill>
              <a:ln w="3175">
                <a:noFill/>
              </a:ln>
              <a:effectLst/>
            </c:spPr>
            <c:extLst>
              <c:ext xmlns:c16="http://schemas.microsoft.com/office/drawing/2014/chart" uri="{C3380CC4-5D6E-409C-BE32-E72D297353CC}">
                <c16:uniqueId val="{0000000B-B1A7-42DA-8E80-EEA61BE2D16F}"/>
              </c:ext>
            </c:extLst>
          </c:dPt>
          <c:dLbls>
            <c:dLbl>
              <c:idx val="0"/>
              <c:layout>
                <c:manualLayout>
                  <c:x val="-0.12142647795918202"/>
                  <c:y val="-1.3048833684521829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1890082928180027"/>
                      <c:h val="0.18591549295774648"/>
                    </c:manualLayout>
                  </c15:layout>
                </c:ext>
                <c:ext xmlns:c16="http://schemas.microsoft.com/office/drawing/2014/chart" uri="{C3380CC4-5D6E-409C-BE32-E72D297353CC}">
                  <c16:uniqueId val="{00000001-B1A7-42DA-8E80-EEA61BE2D16F}"/>
                </c:ext>
              </c:extLst>
            </c:dLbl>
            <c:dLbl>
              <c:idx val="1"/>
              <c:layout>
                <c:manualLayout>
                  <c:x val="0.11442110423076768"/>
                  <c:y val="6.3151528594137002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37478749447016757"/>
                      <c:h val="0.3154929577464789"/>
                    </c:manualLayout>
                  </c15:layout>
                </c:ext>
                <c:ext xmlns:c16="http://schemas.microsoft.com/office/drawing/2014/chart" uri="{C3380CC4-5D6E-409C-BE32-E72D297353CC}">
                  <c16:uniqueId val="{00000003-B1A7-42DA-8E80-EEA61BE2D16F}"/>
                </c:ext>
              </c:extLst>
            </c:dLbl>
            <c:dLbl>
              <c:idx val="2"/>
              <c:numFmt formatCode="#,##0.0" sourceLinked="0"/>
              <c:spPr>
                <a:noFill/>
                <a:ln>
                  <a:noFill/>
                </a:ln>
                <a:effectLst/>
              </c:spPr>
              <c:txPr>
                <a:bodyPr rot="0" spcFirstLastPara="1" vertOverflow="ellipsis" vert="horz" wrap="square" lIns="38100" tIns="19050" rIns="38100" bIns="19050" anchor="t" anchorCtr="0">
                  <a:no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B1A7-42DA-8E80-EEA61BE2D16F}"/>
                </c:ext>
              </c:extLst>
            </c:dLbl>
            <c:dLbl>
              <c:idx val="3"/>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A7-42DA-8E80-EEA61BE2D16F}"/>
                </c:ext>
              </c:extLst>
            </c:dLbl>
            <c:dLbl>
              <c:idx val="4"/>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1A7-42DA-8E80-EEA61BE2D16F}"/>
                </c:ext>
              </c:extLst>
            </c:dLbl>
            <c:dLbl>
              <c:idx val="5"/>
              <c:tx>
                <c:rich>
                  <a:bodyPr/>
                  <a:lstStyle/>
                  <a:p>
                    <a:fld id="{787022C4-4C4D-4BD8-95CD-824B4602DBAC}" type="CATEGORYNAME">
                      <a:rPr lang="en-US" sz="850">
                        <a:latin typeface="Open Sans" panose="020B0606030504020204" pitchFamily="34" charset="0"/>
                        <a:ea typeface="Open Sans" panose="020B0606030504020204" pitchFamily="34" charset="0"/>
                        <a:cs typeface="Open Sans" panose="020B0606030504020204" pitchFamily="34" charset="0"/>
                      </a:rPr>
                      <a:pPr/>
                      <a:t>[RUBRIKENNAME]</a:t>
                    </a:fld>
                    <a:r>
                      <a:rPr lang="en-US" sz="1000" baseline="0">
                        <a:latin typeface="Open Sans" panose="020B0606030504020204" pitchFamily="34" charset="0"/>
                        <a:ea typeface="Open Sans" panose="020B0606030504020204" pitchFamily="34" charset="0"/>
                        <a:cs typeface="Open Sans" panose="020B0606030504020204" pitchFamily="34" charset="0"/>
                      </a:rPr>
                      <a:t>
</a:t>
                    </a:r>
                    <a:fld id="{B08EE60E-0189-4174-8D60-4A2409BCD45B}" type="VALUE">
                      <a:rPr lang="en-US" sz="1000" baseline="0">
                        <a:latin typeface="Open Sans" panose="020B0606030504020204" pitchFamily="34" charset="0"/>
                        <a:ea typeface="Open Sans" panose="020B0606030504020204" pitchFamily="34" charset="0"/>
                        <a:cs typeface="Open Sans" panose="020B0606030504020204" pitchFamily="34" charset="0"/>
                      </a:rPr>
                      <a:pPr/>
                      <a:t>[WERT]</a:t>
                    </a:fld>
                    <a:endParaRPr lang="en-US" sz="1000" baseline="0">
                      <a:latin typeface="Open Sans" panose="020B0606030504020204" pitchFamily="34" charset="0"/>
                      <a:ea typeface="Open Sans" panose="020B0606030504020204" pitchFamily="34" charset="0"/>
                      <a:cs typeface="Open Sans" panose="020B0606030504020204" pitchFamily="34" charset="0"/>
                    </a:endParaRP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1A7-42DA-8E80-EEA61BE2D16F}"/>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'1213'!$G$14:$G$15</c:f>
              <c:strCache>
                <c:ptCount val="2"/>
                <c:pt idx="0">
                  <c:v>Jan Lindenau (SPD)</c:v>
                </c:pt>
                <c:pt idx="1">
                  <c:v>Kathrin Weiher (BfL, CDU, DIE LINKE, FDP, GRÜNE)</c:v>
                </c:pt>
              </c:strCache>
            </c:strRef>
          </c:cat>
          <c:val>
            <c:numRef>
              <c:f>'1213'!$F$14:$F$15</c:f>
              <c:numCache>
                <c:formatCode>General</c:formatCode>
                <c:ptCount val="2"/>
                <c:pt idx="0">
                  <c:v>50.9</c:v>
                </c:pt>
                <c:pt idx="1">
                  <c:v>49.1</c:v>
                </c:pt>
              </c:numCache>
            </c:numRef>
          </c:val>
          <c:extLst>
            <c:ext xmlns:c16="http://schemas.microsoft.com/office/drawing/2014/chart" uri="{C3380CC4-5D6E-409C-BE32-E72D297353CC}">
              <c16:uniqueId val="{0000000C-B1A7-42DA-8E80-EEA61BE2D16F}"/>
            </c:ext>
          </c:extLst>
        </c:ser>
        <c:dLbls>
          <c:showLegendKey val="0"/>
          <c:showVal val="0"/>
          <c:showCatName val="0"/>
          <c:showSerName val="0"/>
          <c:showPercent val="1"/>
          <c:showBubbleSize val="0"/>
          <c:showLeaderLines val="0"/>
        </c:dLbls>
        <c:firstSliceAng val="0"/>
      </c:pieChart>
      <c:spPr>
        <a:noFill/>
        <a:ln>
          <a:noFill/>
        </a:ln>
        <a:effectLst/>
      </c:spPr>
    </c:plotArea>
    <c:plotVisOnly val="0"/>
    <c:dispBlanksAs val="gap"/>
    <c:showDLblsOverMax val="0"/>
  </c:chart>
  <c:spPr>
    <a:noFill/>
    <a:ln w="9525" cap="flat" cmpd="sng" algn="ctr">
      <a:noFill/>
      <a:round/>
    </a:ln>
    <a:effectLst/>
  </c:spPr>
  <c:txPr>
    <a:bodyPr/>
    <a:lstStyle/>
    <a:p>
      <a:pPr>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363278188066894E-3"/>
          <c:y val="2.9945174594289147E-2"/>
          <c:w val="0.9431563198437749"/>
          <c:h val="0.57078943614889166"/>
        </c:manualLayout>
      </c:layout>
      <c:barChart>
        <c:barDir val="col"/>
        <c:grouping val="clustered"/>
        <c:varyColors val="0"/>
        <c:ser>
          <c:idx val="0"/>
          <c:order val="0"/>
          <c:spPr>
            <a:noFill/>
            <a:ln w="19050">
              <a:noFill/>
            </a:ln>
            <a:effectLst/>
          </c:spPr>
          <c:invertIfNegative val="0"/>
          <c:dPt>
            <c:idx val="0"/>
            <c:invertIfNegative val="0"/>
            <c:bubble3D val="0"/>
            <c:spPr>
              <a:solidFill>
                <a:srgbClr val="85C9B0"/>
              </a:solidFill>
              <a:ln w="19050">
                <a:noFill/>
              </a:ln>
              <a:effectLst/>
            </c:spPr>
            <c:extLst>
              <c:ext xmlns:c16="http://schemas.microsoft.com/office/drawing/2014/chart" uri="{C3380CC4-5D6E-409C-BE32-E72D297353CC}">
                <c16:uniqueId val="{00000001-794D-4FBD-AC5E-489C2471C017}"/>
              </c:ext>
            </c:extLst>
          </c:dPt>
          <c:dPt>
            <c:idx val="1"/>
            <c:invertIfNegative val="0"/>
            <c:bubble3D val="0"/>
            <c:spPr>
              <a:solidFill>
                <a:schemeClr val="accent4">
                  <a:lumMod val="75000"/>
                </a:schemeClr>
              </a:solidFill>
              <a:ln w="19050">
                <a:noFill/>
              </a:ln>
              <a:effectLst/>
            </c:spPr>
            <c:extLst>
              <c:ext xmlns:c16="http://schemas.microsoft.com/office/drawing/2014/chart" uri="{C3380CC4-5D6E-409C-BE32-E72D297353CC}">
                <c16:uniqueId val="{00000003-794D-4FBD-AC5E-489C2471C017}"/>
              </c:ext>
            </c:extLst>
          </c:dPt>
          <c:dPt>
            <c:idx val="2"/>
            <c:invertIfNegative val="0"/>
            <c:bubble3D val="0"/>
            <c:spPr>
              <a:solidFill>
                <a:srgbClr val="92D050"/>
              </a:solidFill>
              <a:ln w="19050">
                <a:noFill/>
              </a:ln>
              <a:effectLst/>
            </c:spPr>
            <c:extLst>
              <c:ext xmlns:c16="http://schemas.microsoft.com/office/drawing/2014/chart" uri="{C3380CC4-5D6E-409C-BE32-E72D297353CC}">
                <c16:uniqueId val="{00000005-794D-4FBD-AC5E-489C2471C017}"/>
              </c:ext>
            </c:extLst>
          </c:dPt>
          <c:dPt>
            <c:idx val="3"/>
            <c:invertIfNegative val="0"/>
            <c:bubble3D val="0"/>
            <c:spPr>
              <a:solidFill>
                <a:srgbClr val="FF0000"/>
              </a:solidFill>
              <a:ln w="19050">
                <a:noFill/>
              </a:ln>
              <a:effectLst/>
            </c:spPr>
            <c:extLst>
              <c:ext xmlns:c16="http://schemas.microsoft.com/office/drawing/2014/chart" uri="{C3380CC4-5D6E-409C-BE32-E72D297353CC}">
                <c16:uniqueId val="{00000007-794D-4FBD-AC5E-489C2471C017}"/>
              </c:ext>
            </c:extLst>
          </c:dPt>
          <c:dPt>
            <c:idx val="4"/>
            <c:invertIfNegative val="0"/>
            <c:bubble3D val="0"/>
            <c:spPr>
              <a:solidFill>
                <a:schemeClr val="tx1"/>
              </a:solidFill>
              <a:ln w="19050">
                <a:noFill/>
              </a:ln>
              <a:effectLst/>
            </c:spPr>
            <c:extLst>
              <c:ext xmlns:c16="http://schemas.microsoft.com/office/drawing/2014/chart" uri="{C3380CC4-5D6E-409C-BE32-E72D297353CC}">
                <c16:uniqueId val="{00000009-794D-4FBD-AC5E-489C2471C017}"/>
              </c:ext>
            </c:extLst>
          </c:dPt>
          <c:dPt>
            <c:idx val="5"/>
            <c:invertIfNegative val="0"/>
            <c:bubble3D val="0"/>
            <c:spPr>
              <a:solidFill>
                <a:schemeClr val="accent4"/>
              </a:solidFill>
              <a:ln w="19050">
                <a:noFill/>
              </a:ln>
              <a:effectLst/>
            </c:spPr>
            <c:extLst>
              <c:ext xmlns:c16="http://schemas.microsoft.com/office/drawing/2014/chart" uri="{C3380CC4-5D6E-409C-BE32-E72D297353CC}">
                <c16:uniqueId val="{0000000B-794D-4FBD-AC5E-489C2471C01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4D-4FBD-AC5E-489C2471C017}"/>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4D-4FBD-AC5E-489C2471C017}"/>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4D-4FBD-AC5E-489C2471C017}"/>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4D-4FBD-AC5E-489C2471C017}"/>
                </c:ext>
              </c:extLst>
            </c:dLbl>
            <c:numFmt formatCode="0.0\ \ " sourceLinked="0"/>
            <c:spPr>
              <a:noFill/>
              <a:ln>
                <a:noFill/>
              </a:ln>
              <a:effectLst/>
            </c:spPr>
            <c:txPr>
              <a:bodyPr rot="0" vert="horz"/>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'1214'!$F$11:$F$15</c:f>
              <c:strCache>
                <c:ptCount val="5"/>
                <c:pt idx="0">
                  <c:v>Bachmann</c:v>
                </c:pt>
                <c:pt idx="1">
                  <c:v>Effenberger</c:v>
                </c:pt>
                <c:pt idx="2">
                  <c:v>Dr. Flasbarth</c:v>
                </c:pt>
                <c:pt idx="3">
                  <c:v>Lindenau</c:v>
                </c:pt>
                <c:pt idx="4">
                  <c:v>Puschaddel-Freitag</c:v>
                </c:pt>
              </c:strCache>
            </c:strRef>
          </c:cat>
          <c:val>
            <c:numRef>
              <c:f>'1214'!$C$11:$C$15</c:f>
              <c:numCache>
                <c:formatCode>0.0\ \ </c:formatCode>
                <c:ptCount val="5"/>
                <c:pt idx="0">
                  <c:v>4.3</c:v>
                </c:pt>
                <c:pt idx="1">
                  <c:v>6.2</c:v>
                </c:pt>
                <c:pt idx="2">
                  <c:v>23.3</c:v>
                </c:pt>
                <c:pt idx="3">
                  <c:v>42.5</c:v>
                </c:pt>
                <c:pt idx="4">
                  <c:v>23.6</c:v>
                </c:pt>
              </c:numCache>
            </c:numRef>
          </c:val>
          <c:extLst>
            <c:ext xmlns:c16="http://schemas.microsoft.com/office/drawing/2014/chart" uri="{C3380CC4-5D6E-409C-BE32-E72D297353CC}">
              <c16:uniqueId val="{0000000C-794D-4FBD-AC5E-489C2471C017}"/>
            </c:ext>
          </c:extLst>
        </c:ser>
        <c:dLbls>
          <c:showLegendKey val="0"/>
          <c:showVal val="0"/>
          <c:showCatName val="0"/>
          <c:showSerName val="0"/>
          <c:showPercent val="0"/>
          <c:showBubbleSize val="0"/>
        </c:dLbls>
        <c:gapWidth val="70"/>
        <c:axId val="243084288"/>
        <c:axId val="243086080"/>
      </c:barChart>
      <c:catAx>
        <c:axId val="24308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6080"/>
        <c:crosses val="autoZero"/>
        <c:auto val="0"/>
        <c:lblAlgn val="ctr"/>
        <c:lblOffset val="100"/>
        <c:noMultiLvlLbl val="0"/>
      </c:catAx>
      <c:valAx>
        <c:axId val="243086080"/>
        <c:scaling>
          <c:orientation val="minMax"/>
        </c:scaling>
        <c:delete val="0"/>
        <c:axPos val="r"/>
        <c:majorGridlines>
          <c:spPr>
            <a:ln w="28575" cap="flat" cmpd="sng" algn="ctr">
              <a:solidFill>
                <a:schemeClr val="bg1"/>
              </a:solidFill>
              <a:round/>
            </a:ln>
            <a:effectLst/>
          </c:spPr>
        </c:majorGridlines>
        <c:numFmt formatCode="[=0]&quot;-  &quot;;#\ ##0\ \ " sourceLinked="0"/>
        <c:majorTickMark val="none"/>
        <c:minorTickMark val="none"/>
        <c:tickLblPos val="nextTo"/>
        <c:spPr>
          <a:noFill/>
          <a:ln>
            <a:noFill/>
          </a:ln>
          <a:effectLst/>
        </c:spPr>
        <c:txPr>
          <a:bodyPr rot="-60000000" vert="horz"/>
          <a:lstStyle/>
          <a:p>
            <a:pPr>
              <a:defRPr sz="8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243084288"/>
        <c:crosses val="max"/>
        <c:crossBetween val="between"/>
        <c:majorUnit val="10"/>
      </c:valAx>
      <c:spPr>
        <a:solidFill>
          <a:schemeClr val="bg1">
            <a:lumMod val="95000"/>
          </a:schemeClr>
        </a:solidFill>
        <a:ln>
          <a:noFill/>
        </a:ln>
        <a:effectLst/>
      </c:spPr>
    </c:plotArea>
    <c:plotVisOnly val="0"/>
    <c:dispBlanksAs val="gap"/>
    <c:showDLblsOverMax val="0"/>
  </c:chart>
  <c:spPr>
    <a:no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1959378539691607E-2"/>
          <c:y val="2.6603579809692045E-2"/>
          <c:w val="0.8402628256516278"/>
          <c:h val="0.97339642019030792"/>
        </c:manualLayout>
      </c:layout>
      <c:pieChart>
        <c:varyColors val="1"/>
        <c:ser>
          <c:idx val="0"/>
          <c:order val="0"/>
          <c:spPr>
            <a:ln w="0">
              <a:solidFill>
                <a:schemeClr val="bg1"/>
              </a:solidFill>
            </a:ln>
          </c:spPr>
          <c:dPt>
            <c:idx val="0"/>
            <c:bubble3D val="0"/>
            <c:spPr>
              <a:solidFill>
                <a:schemeClr val="tx1"/>
              </a:solidFill>
              <a:ln w="0">
                <a:solidFill>
                  <a:schemeClr val="bg1"/>
                </a:solidFill>
              </a:ln>
            </c:spPr>
            <c:extLst>
              <c:ext xmlns:c16="http://schemas.microsoft.com/office/drawing/2014/chart" uri="{C3380CC4-5D6E-409C-BE32-E72D297353CC}">
                <c16:uniqueId val="{00000001-0381-477E-8119-B9D97B5D8AFA}"/>
              </c:ext>
            </c:extLst>
          </c:dPt>
          <c:dPt>
            <c:idx val="1"/>
            <c:bubble3D val="0"/>
            <c:spPr>
              <a:solidFill>
                <a:srgbClr val="FF0000"/>
              </a:solidFill>
              <a:ln w="0">
                <a:solidFill>
                  <a:schemeClr val="bg1"/>
                </a:solidFill>
              </a:ln>
            </c:spPr>
            <c:extLst>
              <c:ext xmlns:c16="http://schemas.microsoft.com/office/drawing/2014/chart" uri="{C3380CC4-5D6E-409C-BE32-E72D297353CC}">
                <c16:uniqueId val="{00000003-0381-477E-8119-B9D97B5D8AFA}"/>
              </c:ext>
            </c:extLst>
          </c:dPt>
          <c:dPt>
            <c:idx val="2"/>
            <c:bubble3D val="0"/>
            <c:spPr>
              <a:solidFill>
                <a:srgbClr val="92D050"/>
              </a:solidFill>
              <a:ln w="0">
                <a:solidFill>
                  <a:schemeClr val="bg1"/>
                </a:solidFill>
              </a:ln>
            </c:spPr>
            <c:extLst>
              <c:ext xmlns:c16="http://schemas.microsoft.com/office/drawing/2014/chart" uri="{C3380CC4-5D6E-409C-BE32-E72D297353CC}">
                <c16:uniqueId val="{00000005-0381-477E-8119-B9D97B5D8AFA}"/>
              </c:ext>
            </c:extLst>
          </c:dPt>
          <c:dPt>
            <c:idx val="3"/>
            <c:bubble3D val="0"/>
            <c:spPr>
              <a:solidFill>
                <a:srgbClr val="00B0F0"/>
              </a:solidFill>
              <a:ln w="0">
                <a:solidFill>
                  <a:schemeClr val="bg1"/>
                </a:solidFill>
              </a:ln>
            </c:spPr>
            <c:extLst>
              <c:ext xmlns:c16="http://schemas.microsoft.com/office/drawing/2014/chart" uri="{C3380CC4-5D6E-409C-BE32-E72D297353CC}">
                <c16:uniqueId val="{00000007-0381-477E-8119-B9D97B5D8AFA}"/>
              </c:ext>
            </c:extLst>
          </c:dPt>
          <c:dPt>
            <c:idx val="4"/>
            <c:bubble3D val="0"/>
            <c:spPr>
              <a:solidFill>
                <a:srgbClr val="FFFF00"/>
              </a:solidFill>
              <a:ln w="0">
                <a:solidFill>
                  <a:schemeClr val="bg1"/>
                </a:solidFill>
              </a:ln>
            </c:spPr>
            <c:extLst>
              <c:ext xmlns:c16="http://schemas.microsoft.com/office/drawing/2014/chart" uri="{C3380CC4-5D6E-409C-BE32-E72D297353CC}">
                <c16:uniqueId val="{00000009-0381-477E-8119-B9D97B5D8AFA}"/>
              </c:ext>
            </c:extLst>
          </c:dPt>
          <c:dPt>
            <c:idx val="5"/>
            <c:bubble3D val="0"/>
            <c:spPr>
              <a:solidFill>
                <a:srgbClr val="EB3FD7"/>
              </a:solidFill>
              <a:ln w="0">
                <a:solidFill>
                  <a:schemeClr val="bg1"/>
                </a:solidFill>
              </a:ln>
            </c:spPr>
            <c:extLst>
              <c:ext xmlns:c16="http://schemas.microsoft.com/office/drawing/2014/chart" uri="{C3380CC4-5D6E-409C-BE32-E72D297353CC}">
                <c16:uniqueId val="{0000000B-0381-477E-8119-B9D97B5D8AFA}"/>
              </c:ext>
            </c:extLst>
          </c:dPt>
          <c:dPt>
            <c:idx val="6"/>
            <c:bubble3D val="0"/>
            <c:spPr>
              <a:solidFill>
                <a:srgbClr val="0070C0"/>
              </a:solidFill>
              <a:ln w="0">
                <a:solidFill>
                  <a:schemeClr val="bg1"/>
                </a:solidFill>
              </a:ln>
            </c:spPr>
            <c:extLst>
              <c:ext xmlns:c16="http://schemas.microsoft.com/office/drawing/2014/chart" uri="{C3380CC4-5D6E-409C-BE32-E72D297353CC}">
                <c16:uniqueId val="{0000000D-0381-477E-8119-B9D97B5D8AFA}"/>
              </c:ext>
            </c:extLst>
          </c:dPt>
          <c:dPt>
            <c:idx val="7"/>
            <c:bubble3D val="0"/>
            <c:spPr>
              <a:solidFill>
                <a:srgbClr val="002060"/>
              </a:solidFill>
              <a:ln w="0">
                <a:solidFill>
                  <a:schemeClr val="bg1"/>
                </a:solidFill>
              </a:ln>
            </c:spPr>
            <c:extLst>
              <c:ext xmlns:c16="http://schemas.microsoft.com/office/drawing/2014/chart" uri="{C3380CC4-5D6E-409C-BE32-E72D297353CC}">
                <c16:uniqueId val="{0000000F-0381-477E-8119-B9D97B5D8AFA}"/>
              </c:ext>
            </c:extLst>
          </c:dPt>
          <c:dPt>
            <c:idx val="8"/>
            <c:bubble3D val="0"/>
            <c:spPr>
              <a:solidFill>
                <a:srgbClr val="C00000"/>
              </a:solidFill>
              <a:ln w="0">
                <a:solidFill>
                  <a:schemeClr val="bg1"/>
                </a:solidFill>
              </a:ln>
            </c:spPr>
            <c:extLst>
              <c:ext xmlns:c16="http://schemas.microsoft.com/office/drawing/2014/chart" uri="{C3380CC4-5D6E-409C-BE32-E72D297353CC}">
                <c16:uniqueId val="{00000011-0381-477E-8119-B9D97B5D8AFA}"/>
              </c:ext>
            </c:extLst>
          </c:dPt>
          <c:dPt>
            <c:idx val="9"/>
            <c:bubble3D val="0"/>
            <c:spPr>
              <a:solidFill>
                <a:srgbClr val="FF9900"/>
              </a:solidFill>
              <a:ln w="0">
                <a:solidFill>
                  <a:schemeClr val="bg1"/>
                </a:solidFill>
              </a:ln>
            </c:spPr>
            <c:extLst>
              <c:ext xmlns:c16="http://schemas.microsoft.com/office/drawing/2014/chart" uri="{C3380CC4-5D6E-409C-BE32-E72D297353CC}">
                <c16:uniqueId val="{00000013-0381-477E-8119-B9D97B5D8AFA}"/>
              </c:ext>
            </c:extLst>
          </c:dPt>
          <c:dPt>
            <c:idx val="10"/>
            <c:bubble3D val="0"/>
            <c:spPr>
              <a:solidFill>
                <a:srgbClr val="00B050"/>
              </a:solidFill>
              <a:ln w="0">
                <a:solidFill>
                  <a:schemeClr val="bg1"/>
                </a:solidFill>
              </a:ln>
            </c:spPr>
            <c:extLst>
              <c:ext xmlns:c16="http://schemas.microsoft.com/office/drawing/2014/chart" uri="{C3380CC4-5D6E-409C-BE32-E72D297353CC}">
                <c16:uniqueId val="{00000088-46B3-40C6-A8E7-153BE0785DB9}"/>
              </c:ext>
            </c:extLst>
          </c:dPt>
          <c:dPt>
            <c:idx val="11"/>
            <c:bubble3D val="0"/>
            <c:spPr>
              <a:solidFill>
                <a:srgbClr val="7030A0"/>
              </a:solidFill>
              <a:ln w="0">
                <a:solidFill>
                  <a:schemeClr val="bg1"/>
                </a:solidFill>
              </a:ln>
            </c:spPr>
            <c:extLst>
              <c:ext xmlns:c16="http://schemas.microsoft.com/office/drawing/2014/chart" uri="{C3380CC4-5D6E-409C-BE32-E72D297353CC}">
                <c16:uniqueId val="{00000092-46B3-40C6-A8E7-153BE0785DB9}"/>
              </c:ext>
            </c:extLst>
          </c:dPt>
          <c:dPt>
            <c:idx val="12"/>
            <c:bubble3D val="0"/>
            <c:spPr>
              <a:noFill/>
              <a:ln w="0">
                <a:solidFill>
                  <a:schemeClr val="bg1"/>
                </a:solidFill>
              </a:ln>
            </c:spPr>
            <c:extLst>
              <c:ext xmlns:c16="http://schemas.microsoft.com/office/drawing/2014/chart" uri="{C3380CC4-5D6E-409C-BE32-E72D297353CC}">
                <c16:uniqueId val="{00000019-0AF5-4069-8E5F-EC357B519CF3}"/>
              </c:ext>
            </c:extLst>
          </c:dPt>
          <c:dLbls>
            <c:dLbl>
              <c:idx val="0"/>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1-0381-477E-8119-B9D97B5D8AFA}"/>
                </c:ext>
              </c:extLst>
            </c:dLbl>
            <c:dLbl>
              <c:idx val="1"/>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3-0381-477E-8119-B9D97B5D8AFA}"/>
                </c:ext>
              </c:extLst>
            </c:dLbl>
            <c:dLbl>
              <c:idx val="2"/>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5-0381-477E-8119-B9D97B5D8AFA}"/>
                </c:ext>
              </c:extLst>
            </c:dLbl>
            <c:dLbl>
              <c:idx val="3"/>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7-0381-477E-8119-B9D97B5D8AFA}"/>
                </c:ext>
              </c:extLst>
            </c:dLbl>
            <c:dLbl>
              <c:idx val="4"/>
              <c:spPr/>
              <c:txPr>
                <a:bodyPr/>
                <a:lstStyle/>
                <a:p>
                  <a:pPr>
                    <a:defRPr>
                      <a:solidFill>
                        <a:sysClr val="windowText" lastClr="000000"/>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9-0381-477E-8119-B9D97B5D8AFA}"/>
                </c:ext>
              </c:extLst>
            </c:dLbl>
            <c:dLbl>
              <c:idx val="5"/>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B-0381-477E-8119-B9D97B5D8AFA}"/>
                </c:ext>
              </c:extLst>
            </c:dLbl>
            <c:dLbl>
              <c:idx val="6"/>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D-0381-477E-8119-B9D97B5D8AFA}"/>
                </c:ext>
              </c:extLst>
            </c:dLbl>
            <c:dLbl>
              <c:idx val="7"/>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F-0381-477E-8119-B9D97B5D8AFA}"/>
                </c:ext>
              </c:extLst>
            </c:dLbl>
            <c:dLbl>
              <c:idx val="8"/>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11-0381-477E-8119-B9D97B5D8AFA}"/>
                </c:ext>
              </c:extLst>
            </c:dLbl>
            <c:dLbl>
              <c:idx val="9"/>
              <c:delete val="1"/>
              <c:extLst>
                <c:ext xmlns:c15="http://schemas.microsoft.com/office/drawing/2012/chart" uri="{CE6537A1-D6FC-4f65-9D91-7224C49458BB}"/>
                <c:ext xmlns:c16="http://schemas.microsoft.com/office/drawing/2014/chart" uri="{C3380CC4-5D6E-409C-BE32-E72D297353CC}">
                  <c16:uniqueId val="{00000013-0381-477E-8119-B9D97B5D8AFA}"/>
                </c:ext>
              </c:extLst>
            </c:dLbl>
            <c:dLbl>
              <c:idx val="1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88-46B3-40C6-A8E7-153BE0785DB9}"/>
                </c:ext>
              </c:extLst>
            </c:dLbl>
            <c:dLbl>
              <c:idx val="11"/>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92-46B3-40C6-A8E7-153BE0785DB9}"/>
                </c:ext>
              </c:extLst>
            </c:dLbl>
            <c:spPr>
              <a:noFill/>
              <a:ln>
                <a:noFill/>
              </a:ln>
              <a:effectLst/>
            </c:spPr>
            <c:txPr>
              <a:bodyPr/>
              <a:lstStyle/>
              <a:p>
                <a:pPr>
                  <a:defRPr>
                    <a:latin typeface="Arial" panose="020B0604020202020204" pitchFamily="34" charset="0"/>
                    <a:cs typeface="Arial" panose="020B0604020202020204" pitchFamily="34" charset="0"/>
                  </a:defRPr>
                </a:pPr>
                <a:endParaRPr lang="de-DE"/>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('1202'!$A$5:$A$16,'1202'!$A$19)</c:f>
              <c:strCache>
                <c:ptCount val="13"/>
                <c:pt idx="0">
                  <c:v>CDU</c:v>
                </c:pt>
                <c:pt idx="1">
                  <c:v>SPD</c:v>
                </c:pt>
                <c:pt idx="2">
                  <c:v>GRÜNE</c:v>
                </c:pt>
                <c:pt idx="3">
                  <c:v>AfD</c:v>
                </c:pt>
                <c:pt idx="4">
                  <c:v>FDP</c:v>
                </c:pt>
                <c:pt idx="5">
                  <c:v>DIE LINKE</c:v>
                </c:pt>
                <c:pt idx="6">
                  <c:v>FREIE WÄHLER</c:v>
                </c:pt>
                <c:pt idx="7">
                  <c:v>BfL</c:v>
                </c:pt>
                <c:pt idx="8">
                  <c:v>Die PARTEI</c:v>
                </c:pt>
                <c:pt idx="9">
                  <c:v>Die Unabhängigen</c:v>
                </c:pt>
                <c:pt idx="10">
                  <c:v>GAL</c:v>
                </c:pt>
                <c:pt idx="11">
                  <c:v>Volt</c:v>
                </c:pt>
                <c:pt idx="12">
                  <c:v>Lübeck</c:v>
                </c:pt>
              </c:strCache>
            </c:strRef>
          </c:cat>
          <c:val>
            <c:numRef>
              <c:f>('1202'!$B$5:$B$16,'1202'!$B$19)</c:f>
              <c:numCache>
                <c:formatCode>[=0]"-  ";0\ \ </c:formatCode>
                <c:ptCount val="13"/>
                <c:pt idx="0">
                  <c:v>12</c:v>
                </c:pt>
                <c:pt idx="1">
                  <c:v>11</c:v>
                </c:pt>
                <c:pt idx="2">
                  <c:v>11</c:v>
                </c:pt>
                <c:pt idx="3">
                  <c:v>4</c:v>
                </c:pt>
                <c:pt idx="4">
                  <c:v>3</c:v>
                </c:pt>
                <c:pt idx="5">
                  <c:v>2</c:v>
                </c:pt>
                <c:pt idx="6">
                  <c:v>1</c:v>
                </c:pt>
                <c:pt idx="7">
                  <c:v>1</c:v>
                </c:pt>
                <c:pt idx="8">
                  <c:v>1</c:v>
                </c:pt>
                <c:pt idx="9">
                  <c:v>1</c:v>
                </c:pt>
                <c:pt idx="10">
                  <c:v>1</c:v>
                </c:pt>
                <c:pt idx="11">
                  <c:v>1</c:v>
                </c:pt>
                <c:pt idx="12">
                  <c:v>49</c:v>
                </c:pt>
              </c:numCache>
            </c:numRef>
          </c:val>
          <c:extLst>
            <c:ext xmlns:c16="http://schemas.microsoft.com/office/drawing/2014/chart" uri="{C3380CC4-5D6E-409C-BE32-E72D297353CC}">
              <c16:uniqueId val="{00000014-0381-477E-8119-B9D97B5D8AFA}"/>
            </c:ext>
          </c:extLst>
        </c:ser>
        <c:dLbls>
          <c:showLegendKey val="0"/>
          <c:showVal val="0"/>
          <c:showCatName val="0"/>
          <c:showSerName val="0"/>
          <c:showPercent val="0"/>
          <c:showBubbleSize val="0"/>
          <c:showLeaderLines val="1"/>
        </c:dLbls>
        <c:firstSliceAng val="270"/>
      </c:pieChart>
    </c:plotArea>
    <c:legend>
      <c:legendPos val="r"/>
      <c:legendEntry>
        <c:idx val="12"/>
        <c:delete val="1"/>
      </c:legendEntry>
      <c:layout>
        <c:manualLayout>
          <c:xMode val="edge"/>
          <c:yMode val="edge"/>
          <c:x val="0.11244471784776905"/>
          <c:y val="0.53969864052682393"/>
          <c:w val="0.8422465551181102"/>
          <c:h val="0.1489828940929766"/>
        </c:manualLayout>
      </c:layout>
      <c:overlay val="0"/>
      <c:txPr>
        <a:bodyPr/>
        <a:lstStyle/>
        <a:p>
          <a:pPr rtl="0">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4874689902668907E-3"/>
          <c:y val="3.8627730444123515E-2"/>
          <c:w val="0.9488727921394986"/>
          <c:h val="0.83368018986716441"/>
        </c:manualLayout>
      </c:layout>
      <c:barChart>
        <c:barDir val="col"/>
        <c:grouping val="clustered"/>
        <c:varyColors val="0"/>
        <c:ser>
          <c:idx val="0"/>
          <c:order val="0"/>
          <c:tx>
            <c:v>Wahlbeteiligung</c:v>
          </c:tx>
          <c:spPr>
            <a:solidFill>
              <a:schemeClr val="tx2"/>
            </a:solidFill>
            <a:ln w="12700">
              <a:noFill/>
              <a:prstDash val="dash"/>
            </a:ln>
          </c:spPr>
          <c:invertIfNegative val="0"/>
          <c:dLbls>
            <c:numFmt formatCode="#,##0.0" sourceLinked="0"/>
            <c:spPr>
              <a:noFill/>
              <a:ln>
                <a:noFill/>
              </a:ln>
              <a:effectLst/>
            </c:spPr>
            <c:txPr>
              <a:bodyPr wrap="square" lIns="38100" tIns="19050" rIns="38100" bIns="19050" anchor="ctr">
                <a:spAutoFit/>
              </a:bodyPr>
              <a:lstStyle/>
              <a:p>
                <a:pPr>
                  <a:defRPr sz="850" baseline="0">
                    <a:latin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'1214'!$F$26:$F$29</c:f>
              <c:strCache>
                <c:ptCount val="4"/>
                <c:pt idx="0">
                  <c:v>11:00 Uhr *</c:v>
                </c:pt>
                <c:pt idx="1">
                  <c:v>14:00 Uhr *</c:v>
                </c:pt>
                <c:pt idx="2">
                  <c:v>17:00 Uhr *</c:v>
                </c:pt>
                <c:pt idx="3">
                  <c:v>18:00 Uhr</c:v>
                </c:pt>
              </c:strCache>
            </c:strRef>
          </c:cat>
          <c:val>
            <c:numLit>
              <c:formatCode>General</c:formatCode>
              <c:ptCount val="4"/>
              <c:pt idx="0">
                <c:v>6.71</c:v>
              </c:pt>
              <c:pt idx="1">
                <c:v>19.04</c:v>
              </c:pt>
              <c:pt idx="2">
                <c:v>30.95</c:v>
              </c:pt>
              <c:pt idx="3">
                <c:v>37</c:v>
              </c:pt>
            </c:numLit>
          </c:val>
          <c:extLst>
            <c:ext xmlns:c16="http://schemas.microsoft.com/office/drawing/2014/chart" uri="{C3380CC4-5D6E-409C-BE32-E72D297353CC}">
              <c16:uniqueId val="{00000000-6ECD-4A03-8478-974C430F5D53}"/>
            </c:ext>
          </c:extLst>
        </c:ser>
        <c:dLbls>
          <c:showLegendKey val="0"/>
          <c:showVal val="0"/>
          <c:showCatName val="0"/>
          <c:showSerName val="0"/>
          <c:showPercent val="0"/>
          <c:showBubbleSize val="0"/>
        </c:dLbls>
        <c:gapWidth val="105"/>
        <c:axId val="121096064"/>
        <c:axId val="121097600"/>
      </c:barChart>
      <c:dateAx>
        <c:axId val="121096064"/>
        <c:scaling>
          <c:orientation val="minMax"/>
        </c:scaling>
        <c:delete val="0"/>
        <c:axPos val="b"/>
        <c:numFmt formatCode="General" sourceLinked="1"/>
        <c:majorTickMark val="none"/>
        <c:minorTickMark val="none"/>
        <c:tickLblPos val="nextTo"/>
        <c:spPr>
          <a:ln w="6350">
            <a:solidFill>
              <a:schemeClr val="bg1">
                <a:lumMod val="85000"/>
              </a:schemeClr>
            </a:solidFill>
          </a:ln>
        </c:spPr>
        <c:txPr>
          <a:bodyPr rot="0" vert="horz"/>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121097600"/>
        <c:crosses val="autoZero"/>
        <c:auto val="0"/>
        <c:lblOffset val="100"/>
        <c:baseTimeUnit val="days"/>
      </c:dateAx>
      <c:valAx>
        <c:axId val="121097600"/>
        <c:scaling>
          <c:orientation val="minMax"/>
          <c:max val="40"/>
          <c:min val="0"/>
        </c:scaling>
        <c:delete val="0"/>
        <c:axPos val="r"/>
        <c:majorGridlines>
          <c:spPr>
            <a:ln w="41275">
              <a:solidFill>
                <a:schemeClr val="bg1"/>
              </a:solidFill>
            </a:ln>
          </c:spPr>
        </c:majorGridlines>
        <c:numFmt formatCode="[=0]&quot;-&quot;;#\ ##0\ \ " sourceLinked="0"/>
        <c:majorTickMark val="out"/>
        <c:minorTickMark val="none"/>
        <c:tickLblPos val="nextTo"/>
        <c:spPr>
          <a:noFill/>
          <a:ln>
            <a:solidFill>
              <a:schemeClr val="bg1"/>
            </a:solidFill>
          </a:ln>
        </c:spPr>
        <c:txPr>
          <a:bodyPr rot="0" vert="horz"/>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121096064"/>
        <c:crosses val="max"/>
        <c:crossBetween val="between"/>
        <c:majorUnit val="10"/>
      </c:valAx>
      <c:spPr>
        <a:solidFill>
          <a:schemeClr val="bg1">
            <a:lumMod val="95000"/>
          </a:schemeClr>
        </a:solidFill>
      </c:spPr>
    </c:plotArea>
    <c:plotVisOnly val="0"/>
    <c:dispBlanksAs val="gap"/>
    <c:showDLblsOverMax val="0"/>
  </c:chart>
  <c:spPr>
    <a:ln>
      <a:noFill/>
    </a:ln>
  </c:sp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4874689902668907E-3"/>
          <c:y val="3.8627730444123515E-2"/>
          <c:w val="0.9488727921394986"/>
          <c:h val="0.83368018986716441"/>
        </c:manualLayout>
      </c:layout>
      <c:barChart>
        <c:barDir val="col"/>
        <c:grouping val="clustered"/>
        <c:varyColors val="0"/>
        <c:ser>
          <c:idx val="0"/>
          <c:order val="0"/>
          <c:spPr>
            <a:solidFill>
              <a:schemeClr val="tx2"/>
            </a:solidFill>
            <a:ln w="12700">
              <a:noFill/>
              <a:prstDash val="dash"/>
            </a:ln>
          </c:spPr>
          <c:invertIfNegative val="0"/>
          <c:dLbls>
            <c:numFmt formatCode="#,##0.0" sourceLinked="0"/>
            <c:spPr>
              <a:noFill/>
              <a:ln>
                <a:noFill/>
              </a:ln>
              <a:effectLst/>
            </c:spPr>
            <c:txPr>
              <a:bodyPr wrap="square" lIns="38100" tIns="19050" rIns="38100" bIns="19050" anchor="ctr">
                <a:spAutoFit/>
              </a:bodyPr>
              <a:lstStyle/>
              <a:p>
                <a:pPr>
                  <a:defRPr sz="850" baseline="0">
                    <a:latin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'1214'!$F$21:$F$24</c:f>
              <c:strCache>
                <c:ptCount val="4"/>
                <c:pt idx="0">
                  <c:v>11:00 Uhr *</c:v>
                </c:pt>
                <c:pt idx="1">
                  <c:v>14:00 Uhr *</c:v>
                </c:pt>
                <c:pt idx="2">
                  <c:v>16:45 Uhr *</c:v>
                </c:pt>
                <c:pt idx="3">
                  <c:v>18:00 Uhr</c:v>
                </c:pt>
              </c:strCache>
            </c:strRef>
          </c:cat>
          <c:val>
            <c:numRef>
              <c:f>'1214'!$G$21:$G$24</c:f>
              <c:numCache>
                <c:formatCode>General</c:formatCode>
                <c:ptCount val="4"/>
                <c:pt idx="0">
                  <c:v>5.3</c:v>
                </c:pt>
                <c:pt idx="1">
                  <c:v>15.9</c:v>
                </c:pt>
                <c:pt idx="2">
                  <c:v>24.5</c:v>
                </c:pt>
                <c:pt idx="3">
                  <c:v>27.1</c:v>
                </c:pt>
              </c:numCache>
            </c:numRef>
          </c:val>
          <c:extLst>
            <c:ext xmlns:c16="http://schemas.microsoft.com/office/drawing/2014/chart" uri="{C3380CC4-5D6E-409C-BE32-E72D297353CC}">
              <c16:uniqueId val="{00000000-9763-4A89-BB75-EC3FF876A9DE}"/>
            </c:ext>
          </c:extLst>
        </c:ser>
        <c:dLbls>
          <c:showLegendKey val="0"/>
          <c:showVal val="0"/>
          <c:showCatName val="0"/>
          <c:showSerName val="0"/>
          <c:showPercent val="0"/>
          <c:showBubbleSize val="0"/>
        </c:dLbls>
        <c:gapWidth val="105"/>
        <c:axId val="121096064"/>
        <c:axId val="121097600"/>
      </c:barChart>
      <c:catAx>
        <c:axId val="121096064"/>
        <c:scaling>
          <c:orientation val="minMax"/>
        </c:scaling>
        <c:delete val="0"/>
        <c:axPos val="b"/>
        <c:numFmt formatCode="General" sourceLinked="1"/>
        <c:majorTickMark val="none"/>
        <c:minorTickMark val="none"/>
        <c:tickLblPos val="nextTo"/>
        <c:spPr>
          <a:ln w="6350">
            <a:solidFill>
              <a:schemeClr val="bg1">
                <a:lumMod val="85000"/>
              </a:schemeClr>
            </a:solidFill>
          </a:ln>
        </c:spPr>
        <c:txPr>
          <a:bodyPr rot="0" vert="horz"/>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121097600"/>
        <c:crosses val="autoZero"/>
        <c:auto val="1"/>
        <c:lblAlgn val="ctr"/>
        <c:lblOffset val="100"/>
        <c:noMultiLvlLbl val="0"/>
      </c:catAx>
      <c:valAx>
        <c:axId val="121097600"/>
        <c:scaling>
          <c:orientation val="minMax"/>
          <c:max val="40"/>
          <c:min val="0"/>
        </c:scaling>
        <c:delete val="0"/>
        <c:axPos val="r"/>
        <c:majorGridlines>
          <c:spPr>
            <a:ln w="41275">
              <a:solidFill>
                <a:schemeClr val="bg1"/>
              </a:solidFill>
            </a:ln>
          </c:spPr>
        </c:majorGridlines>
        <c:numFmt formatCode="[=0]&quot;-  &quot;;#\ ##0\ \ " sourceLinked="0"/>
        <c:majorTickMark val="out"/>
        <c:minorTickMark val="none"/>
        <c:tickLblPos val="nextTo"/>
        <c:spPr>
          <a:noFill/>
          <a:ln>
            <a:solidFill>
              <a:schemeClr val="bg1"/>
            </a:solidFill>
          </a:ln>
        </c:spPr>
        <c:txPr>
          <a:bodyPr rot="0" vert="horz"/>
          <a:lstStyle/>
          <a:p>
            <a:pPr>
              <a:defRPr sz="850" baseline="0">
                <a:latin typeface="Open Sans" panose="020B0606030504020204" pitchFamily="34" charset="0"/>
                <a:ea typeface="Open Sans" panose="020B0606030504020204" pitchFamily="34" charset="0"/>
                <a:cs typeface="Open Sans" panose="020B0606030504020204" pitchFamily="34" charset="0"/>
              </a:defRPr>
            </a:pPr>
            <a:endParaRPr lang="de-DE"/>
          </a:p>
        </c:txPr>
        <c:crossAx val="121096064"/>
        <c:crosses val="max"/>
        <c:crossBetween val="between"/>
        <c:majorUnit val="10"/>
      </c:valAx>
      <c:spPr>
        <a:solidFill>
          <a:schemeClr val="bg1">
            <a:lumMod val="95000"/>
          </a:schemeClr>
        </a:solidFill>
      </c:spPr>
    </c:plotArea>
    <c:plotVisOnly val="0"/>
    <c:dispBlanksAs val="gap"/>
    <c:showDLblsOverMax val="0"/>
  </c:chart>
  <c:spPr>
    <a:ln>
      <a:noFill/>
    </a:ln>
  </c:spPr>
  <c:printSettings>
    <c:headerFooter alignWithMargins="0"/>
    <c:pageMargins b="0.984251969" l="0.78740157499999996" r="0.78740157499999996" t="0.984251969" header="0.4921259845" footer="0.492125984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089636840825424E-2"/>
          <c:y val="8.6006574631239271E-2"/>
          <c:w val="0.8982415528470149"/>
          <c:h val="0.72337941813887852"/>
        </c:manualLayout>
      </c:layout>
      <c:pieChart>
        <c:varyColors val="1"/>
        <c:ser>
          <c:idx val="0"/>
          <c:order val="0"/>
          <c:spPr>
            <a:noFill/>
            <a:ln w="3175">
              <a:noFill/>
            </a:ln>
            <a:effectLst/>
          </c:spPr>
          <c:explosion val="2"/>
          <c:dPt>
            <c:idx val="0"/>
            <c:bubble3D val="0"/>
            <c:spPr>
              <a:solidFill>
                <a:srgbClr val="FF0000"/>
              </a:solidFill>
              <a:ln w="3175">
                <a:noFill/>
              </a:ln>
              <a:effectLst/>
            </c:spPr>
            <c:extLst>
              <c:ext xmlns:c16="http://schemas.microsoft.com/office/drawing/2014/chart" uri="{C3380CC4-5D6E-409C-BE32-E72D297353CC}">
                <c16:uniqueId val="{00000001-C13C-449A-8E8E-605AEEBEEDAC}"/>
              </c:ext>
            </c:extLst>
          </c:dPt>
          <c:dPt>
            <c:idx val="1"/>
            <c:bubble3D val="0"/>
            <c:spPr>
              <a:solidFill>
                <a:schemeClr val="tx1"/>
              </a:solidFill>
              <a:ln w="3175">
                <a:noFill/>
              </a:ln>
              <a:effectLst/>
            </c:spPr>
            <c:extLst>
              <c:ext xmlns:c16="http://schemas.microsoft.com/office/drawing/2014/chart" uri="{C3380CC4-5D6E-409C-BE32-E72D297353CC}">
                <c16:uniqueId val="{00000003-C13C-449A-8E8E-605AEEBEEDAC}"/>
              </c:ext>
            </c:extLst>
          </c:dPt>
          <c:dPt>
            <c:idx val="2"/>
            <c:bubble3D val="0"/>
            <c:spPr>
              <a:solidFill>
                <a:srgbClr val="F50000"/>
              </a:solidFill>
              <a:ln w="3175">
                <a:noFill/>
              </a:ln>
              <a:effectLst/>
            </c:spPr>
            <c:extLst>
              <c:ext xmlns:c16="http://schemas.microsoft.com/office/drawing/2014/chart" uri="{C3380CC4-5D6E-409C-BE32-E72D297353CC}">
                <c16:uniqueId val="{00000005-C13C-449A-8E8E-605AEEBEEDAC}"/>
              </c:ext>
            </c:extLst>
          </c:dPt>
          <c:dPt>
            <c:idx val="3"/>
            <c:bubble3D val="0"/>
            <c:spPr>
              <a:solidFill>
                <a:srgbClr val="000099"/>
              </a:solidFill>
              <a:ln w="3175">
                <a:noFill/>
              </a:ln>
              <a:effectLst/>
            </c:spPr>
            <c:extLst>
              <c:ext xmlns:c16="http://schemas.microsoft.com/office/drawing/2014/chart" uri="{C3380CC4-5D6E-409C-BE32-E72D297353CC}">
                <c16:uniqueId val="{00000007-C13C-449A-8E8E-605AEEBEEDAC}"/>
              </c:ext>
            </c:extLst>
          </c:dPt>
          <c:dPt>
            <c:idx val="4"/>
            <c:bubble3D val="0"/>
            <c:spPr>
              <a:solidFill>
                <a:srgbClr val="FFA500"/>
              </a:solidFill>
              <a:ln w="3175">
                <a:noFill/>
              </a:ln>
              <a:effectLst/>
            </c:spPr>
            <c:extLst>
              <c:ext xmlns:c16="http://schemas.microsoft.com/office/drawing/2014/chart" uri="{C3380CC4-5D6E-409C-BE32-E72D297353CC}">
                <c16:uniqueId val="{00000009-C13C-449A-8E8E-605AEEBEEDAC}"/>
              </c:ext>
            </c:extLst>
          </c:dPt>
          <c:dPt>
            <c:idx val="5"/>
            <c:bubble3D val="0"/>
            <c:spPr>
              <a:solidFill>
                <a:srgbClr val="FA00FA"/>
              </a:solidFill>
              <a:ln w="3175">
                <a:noFill/>
              </a:ln>
              <a:effectLst/>
            </c:spPr>
            <c:extLst>
              <c:ext xmlns:c16="http://schemas.microsoft.com/office/drawing/2014/chart" uri="{C3380CC4-5D6E-409C-BE32-E72D297353CC}">
                <c16:uniqueId val="{0000000B-C13C-449A-8E8E-605AEEBEEDAC}"/>
              </c:ext>
            </c:extLst>
          </c:dPt>
          <c:dLbls>
            <c:dLbl>
              <c:idx val="0"/>
              <c:layout>
                <c:manualLayout>
                  <c:x val="-8.2127274810845946E-2"/>
                  <c:y val="-0.1826123087753595"/>
                </c:manualLayout>
              </c:layout>
              <c:showLegendKey val="0"/>
              <c:showVal val="1"/>
              <c:showCatName val="1"/>
              <c:showSerName val="0"/>
              <c:showPercent val="0"/>
              <c:showBubbleSize val="0"/>
              <c:extLst>
                <c:ext xmlns:c15="http://schemas.microsoft.com/office/drawing/2012/chart" uri="{CE6537A1-D6FC-4f65-9D91-7224C49458BB}">
                  <c15:layout>
                    <c:manualLayout>
                      <c:w val="0.29231625389060345"/>
                      <c:h val="0.1815914583014977"/>
                    </c:manualLayout>
                  </c15:layout>
                </c:ext>
                <c:ext xmlns:c16="http://schemas.microsoft.com/office/drawing/2014/chart" uri="{C3380CC4-5D6E-409C-BE32-E72D297353CC}">
                  <c16:uniqueId val="{00000001-C13C-449A-8E8E-605AEEBEEDAC}"/>
                </c:ext>
              </c:extLst>
            </c:dLbl>
            <c:dLbl>
              <c:idx val="1"/>
              <c:layout>
                <c:manualLayout>
                  <c:x val="0.1196951942131551"/>
                  <c:y val="0.23263043767847708"/>
                </c:manualLayout>
              </c:layout>
              <c:showLegendKey val="0"/>
              <c:showVal val="1"/>
              <c:showCatName val="1"/>
              <c:showSerName val="0"/>
              <c:showPercent val="0"/>
              <c:showBubbleSize val="0"/>
              <c:extLst>
                <c:ext xmlns:c15="http://schemas.microsoft.com/office/drawing/2012/chart" uri="{CE6537A1-D6FC-4f65-9D91-7224C49458BB}">
                  <c15:layout>
                    <c:manualLayout>
                      <c:w val="0.43362974639056162"/>
                      <c:h val="0.26819661533759659"/>
                    </c:manualLayout>
                  </c15:layout>
                </c:ext>
                <c:ext xmlns:c16="http://schemas.microsoft.com/office/drawing/2014/chart" uri="{C3380CC4-5D6E-409C-BE32-E72D297353CC}">
                  <c16:uniqueId val="{00000003-C13C-449A-8E8E-605AEEBEEDAC}"/>
                </c:ext>
              </c:extLst>
            </c:dLbl>
            <c:dLbl>
              <c:idx val="2"/>
              <c:numFmt formatCode="#,##0.0" sourceLinked="0"/>
              <c:spPr>
                <a:noFill/>
                <a:ln>
                  <a:noFill/>
                </a:ln>
                <a:effectLst/>
              </c:spPr>
              <c:txPr>
                <a:bodyPr rot="0" spcFirstLastPara="1" vertOverflow="ellipsis" vert="horz" wrap="square" lIns="38100" tIns="19050" rIns="38100" bIns="19050" anchor="t" anchorCtr="0">
                  <a:no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dLblPos val="ct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C13C-449A-8E8E-605AEEBEEDAC}"/>
                </c:ext>
              </c:extLst>
            </c:dLbl>
            <c:dLbl>
              <c:idx val="3"/>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3C-449A-8E8E-605AEEBEEDAC}"/>
                </c:ext>
              </c:extLst>
            </c:dLbl>
            <c:dLbl>
              <c:idx val="4"/>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3C-449A-8E8E-605AEEBEEDAC}"/>
                </c:ext>
              </c:extLst>
            </c:dLbl>
            <c:dLbl>
              <c:idx val="5"/>
              <c:tx>
                <c:rich>
                  <a:bodyPr/>
                  <a:lstStyle/>
                  <a:p>
                    <a:fld id="{787022C4-4C4D-4BD8-95CD-824B4602DBAC}" type="CATEGORYNAME">
                      <a:rPr lang="en-US" sz="850">
                        <a:latin typeface="Open Sans" panose="020B0606030504020204" pitchFamily="34" charset="0"/>
                        <a:ea typeface="Open Sans" panose="020B0606030504020204" pitchFamily="34" charset="0"/>
                        <a:cs typeface="Open Sans" panose="020B0606030504020204" pitchFamily="34" charset="0"/>
                      </a:rPr>
                      <a:pPr/>
                      <a:t>[RUBRIKENNAME]</a:t>
                    </a:fld>
                    <a:r>
                      <a:rPr lang="en-US" sz="1000" baseline="0">
                        <a:latin typeface="Open Sans" panose="020B0606030504020204" pitchFamily="34" charset="0"/>
                        <a:ea typeface="Open Sans" panose="020B0606030504020204" pitchFamily="34" charset="0"/>
                        <a:cs typeface="Open Sans" panose="020B0606030504020204" pitchFamily="34" charset="0"/>
                      </a:rPr>
                      <a:t>
</a:t>
                    </a:r>
                    <a:fld id="{B08EE60E-0189-4174-8D60-4A2409BCD45B}" type="VALUE">
                      <a:rPr lang="en-US" sz="1000" baseline="0">
                        <a:latin typeface="Open Sans" panose="020B0606030504020204" pitchFamily="34" charset="0"/>
                        <a:ea typeface="Open Sans" panose="020B0606030504020204" pitchFamily="34" charset="0"/>
                        <a:cs typeface="Open Sans" panose="020B0606030504020204" pitchFamily="34" charset="0"/>
                      </a:rPr>
                      <a:pPr/>
                      <a:t>[WERT]</a:t>
                    </a:fld>
                    <a:endParaRPr lang="en-US" sz="1000" baseline="0">
                      <a:latin typeface="Open Sans" panose="020B0606030504020204" pitchFamily="34" charset="0"/>
                      <a:ea typeface="Open Sans" panose="020B0606030504020204" pitchFamily="34" charset="0"/>
                      <a:cs typeface="Open Sans" panose="020B0606030504020204" pitchFamily="34" charset="0"/>
                    </a:endParaRPr>
                  </a:p>
                </c:rich>
              </c:tx>
              <c:dLblPos val="ct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C13C-449A-8E8E-605AEEBEEDAC}"/>
                </c:ext>
              </c:extLst>
            </c:dLbl>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dLblPos val="ct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'1214'!$A$14:$A$15</c:f>
              <c:strCache>
                <c:ptCount val="2"/>
                <c:pt idx="0">
                  <c:v>Jan Lindenau (SPD und FW)</c:v>
                </c:pt>
                <c:pt idx="1">
                  <c:v>Melanie Puschaddel-Freitag (CDU)</c:v>
                </c:pt>
              </c:strCache>
            </c:strRef>
          </c:cat>
          <c:val>
            <c:numRef>
              <c:f>'1214'!$E$14:$E$15</c:f>
              <c:numCache>
                <c:formatCode>0.0\ \ </c:formatCode>
                <c:ptCount val="2"/>
                <c:pt idx="0">
                  <c:v>65.8</c:v>
                </c:pt>
                <c:pt idx="1">
                  <c:v>34.200000000000003</c:v>
                </c:pt>
              </c:numCache>
            </c:numRef>
          </c:val>
          <c:extLst>
            <c:ext xmlns:c16="http://schemas.microsoft.com/office/drawing/2014/chart" uri="{C3380CC4-5D6E-409C-BE32-E72D297353CC}">
              <c16:uniqueId val="{0000000C-C13C-449A-8E8E-605AEEBEEDAC}"/>
            </c:ext>
          </c:extLst>
        </c:ser>
        <c:dLbls>
          <c:showLegendKey val="0"/>
          <c:showVal val="0"/>
          <c:showCatName val="0"/>
          <c:showSerName val="0"/>
          <c:showPercent val="1"/>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alignWithMargins="0"/>
    <c:pageMargins b="0.984251969" l="0.78740157499999996" r="0.78740157499999996" t="0.984251969" header="0.4921259845" footer="0.492125984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959378539691607E-2"/>
          <c:y val="6.0786195920889394E-2"/>
          <c:w val="0.79277716292399214"/>
          <c:h val="0.93921380407911059"/>
        </c:manualLayout>
      </c:layout>
      <c:pieChart>
        <c:varyColors val="1"/>
        <c:ser>
          <c:idx val="0"/>
          <c:order val="0"/>
          <c:tx>
            <c:v>12 14 8 2 2 1 1 1</c:v>
          </c:tx>
          <c:dPt>
            <c:idx val="0"/>
            <c:bubble3D val="0"/>
            <c:spPr>
              <a:solidFill>
                <a:srgbClr val="FF0000"/>
              </a:solidFill>
              <a:ln w="0">
                <a:solidFill>
                  <a:schemeClr val="bg1"/>
                </a:solidFill>
              </a:ln>
            </c:spPr>
            <c:extLst>
              <c:ext xmlns:c16="http://schemas.microsoft.com/office/drawing/2014/chart" uri="{C3380CC4-5D6E-409C-BE32-E72D297353CC}">
                <c16:uniqueId val="{00000001-DFF6-4AD9-93AE-C6C261FCDA91}"/>
              </c:ext>
            </c:extLst>
          </c:dPt>
          <c:dPt>
            <c:idx val="1"/>
            <c:bubble3D val="0"/>
            <c:spPr>
              <a:solidFill>
                <a:schemeClr val="tx1"/>
              </a:solidFill>
              <a:ln w="0">
                <a:solidFill>
                  <a:schemeClr val="bg1"/>
                </a:solidFill>
              </a:ln>
            </c:spPr>
            <c:extLst>
              <c:ext xmlns:c16="http://schemas.microsoft.com/office/drawing/2014/chart" uri="{C3380CC4-5D6E-409C-BE32-E72D297353CC}">
                <c16:uniqueId val="{00000003-DFF6-4AD9-93AE-C6C261FCDA91}"/>
              </c:ext>
            </c:extLst>
          </c:dPt>
          <c:dPt>
            <c:idx val="2"/>
            <c:bubble3D val="0"/>
            <c:spPr>
              <a:solidFill>
                <a:srgbClr val="92D050"/>
              </a:solidFill>
              <a:ln w="0">
                <a:solidFill>
                  <a:schemeClr val="bg1"/>
                </a:solidFill>
              </a:ln>
            </c:spPr>
            <c:extLst>
              <c:ext xmlns:c16="http://schemas.microsoft.com/office/drawing/2014/chart" uri="{C3380CC4-5D6E-409C-BE32-E72D297353CC}">
                <c16:uniqueId val="{00000005-DFF6-4AD9-93AE-C6C261FCDA91}"/>
              </c:ext>
            </c:extLst>
          </c:dPt>
          <c:dPt>
            <c:idx val="3"/>
            <c:bubble3D val="0"/>
            <c:spPr>
              <a:solidFill>
                <a:srgbClr val="FF9900"/>
              </a:solidFill>
              <a:ln w="0">
                <a:solidFill>
                  <a:schemeClr val="bg1"/>
                </a:solidFill>
              </a:ln>
            </c:spPr>
            <c:extLst>
              <c:ext xmlns:c16="http://schemas.microsoft.com/office/drawing/2014/chart" uri="{C3380CC4-5D6E-409C-BE32-E72D297353CC}">
                <c16:uniqueId val="{00000007-DFF6-4AD9-93AE-C6C261FCDA91}"/>
              </c:ext>
            </c:extLst>
          </c:dPt>
          <c:dPt>
            <c:idx val="4"/>
            <c:bubble3D val="0"/>
            <c:spPr>
              <a:solidFill>
                <a:srgbClr val="00B0F0"/>
              </a:solidFill>
              <a:ln w="0">
                <a:solidFill>
                  <a:schemeClr val="bg1"/>
                </a:solidFill>
              </a:ln>
            </c:spPr>
            <c:extLst>
              <c:ext xmlns:c16="http://schemas.microsoft.com/office/drawing/2014/chart" uri="{C3380CC4-5D6E-409C-BE32-E72D297353CC}">
                <c16:uniqueId val="{00000009-DFF6-4AD9-93AE-C6C261FCDA91}"/>
              </c:ext>
            </c:extLst>
          </c:dPt>
          <c:dPt>
            <c:idx val="5"/>
            <c:bubble3D val="0"/>
            <c:spPr>
              <a:solidFill>
                <a:srgbClr val="FFFF00"/>
              </a:solidFill>
              <a:ln w="0">
                <a:solidFill>
                  <a:schemeClr val="bg1"/>
                </a:solidFill>
              </a:ln>
            </c:spPr>
            <c:extLst>
              <c:ext xmlns:c16="http://schemas.microsoft.com/office/drawing/2014/chart" uri="{C3380CC4-5D6E-409C-BE32-E72D297353CC}">
                <c16:uniqueId val="{0000000B-DFF6-4AD9-93AE-C6C261FCDA91}"/>
              </c:ext>
            </c:extLst>
          </c:dPt>
          <c:dPt>
            <c:idx val="6"/>
            <c:bubble3D val="0"/>
            <c:spPr>
              <a:solidFill>
                <a:srgbClr val="EB3FD7"/>
              </a:solidFill>
              <a:ln w="0">
                <a:solidFill>
                  <a:schemeClr val="bg1"/>
                </a:solidFill>
              </a:ln>
            </c:spPr>
            <c:extLst>
              <c:ext xmlns:c16="http://schemas.microsoft.com/office/drawing/2014/chart" uri="{C3380CC4-5D6E-409C-BE32-E72D297353CC}">
                <c16:uniqueId val="{0000000D-DFF6-4AD9-93AE-C6C261FCDA91}"/>
              </c:ext>
            </c:extLst>
          </c:dPt>
          <c:dPt>
            <c:idx val="7"/>
            <c:bubble3D val="0"/>
            <c:spPr>
              <a:solidFill>
                <a:srgbClr val="0070C0"/>
              </a:solidFill>
              <a:ln w="0">
                <a:solidFill>
                  <a:schemeClr val="bg1"/>
                </a:solidFill>
              </a:ln>
            </c:spPr>
            <c:extLst>
              <c:ext xmlns:c16="http://schemas.microsoft.com/office/drawing/2014/chart" uri="{C3380CC4-5D6E-409C-BE32-E72D297353CC}">
                <c16:uniqueId val="{0000000F-DFF6-4AD9-93AE-C6C261FCDA91}"/>
              </c:ext>
            </c:extLst>
          </c:dPt>
          <c:dPt>
            <c:idx val="8"/>
            <c:bubble3D val="0"/>
            <c:spPr>
              <a:solidFill>
                <a:srgbClr val="002060"/>
              </a:solidFill>
              <a:ln w="0">
                <a:solidFill>
                  <a:schemeClr val="bg1"/>
                </a:solidFill>
              </a:ln>
            </c:spPr>
            <c:extLst>
              <c:ext xmlns:c16="http://schemas.microsoft.com/office/drawing/2014/chart" uri="{C3380CC4-5D6E-409C-BE32-E72D297353CC}">
                <c16:uniqueId val="{00000011-DFF6-4AD9-93AE-C6C261FCDA91}"/>
              </c:ext>
            </c:extLst>
          </c:dPt>
          <c:dPt>
            <c:idx val="9"/>
            <c:bubble3D val="0"/>
            <c:spPr>
              <a:solidFill>
                <a:srgbClr val="C00000"/>
              </a:solidFill>
              <a:ln w="0">
                <a:solidFill>
                  <a:schemeClr val="bg1"/>
                </a:solidFill>
              </a:ln>
            </c:spPr>
            <c:extLst>
              <c:ext xmlns:c16="http://schemas.microsoft.com/office/drawing/2014/chart" uri="{C3380CC4-5D6E-409C-BE32-E72D297353CC}">
                <c16:uniqueId val="{00000013-DFF6-4AD9-93AE-C6C261FCDA91}"/>
              </c:ext>
            </c:extLst>
          </c:dPt>
          <c:dPt>
            <c:idx val="10"/>
            <c:bubble3D val="0"/>
            <c:spPr>
              <a:solidFill>
                <a:srgbClr val="00B050"/>
              </a:solidFill>
              <a:ln w="0">
                <a:solidFill>
                  <a:schemeClr val="bg1"/>
                </a:solidFill>
              </a:ln>
            </c:spPr>
            <c:extLst>
              <c:ext xmlns:c16="http://schemas.microsoft.com/office/drawing/2014/chart" uri="{C3380CC4-5D6E-409C-BE32-E72D297353CC}">
                <c16:uniqueId val="{00000015-DFF6-4AD9-93AE-C6C261FCDA91}"/>
              </c:ext>
            </c:extLst>
          </c:dPt>
          <c:dPt>
            <c:idx val="11"/>
            <c:bubble3D val="0"/>
            <c:spPr>
              <a:noFill/>
              <a:ln w="0">
                <a:solidFill>
                  <a:schemeClr val="bg1"/>
                </a:solidFill>
              </a:ln>
            </c:spPr>
            <c:extLst>
              <c:ext xmlns:c16="http://schemas.microsoft.com/office/drawing/2014/chart" uri="{C3380CC4-5D6E-409C-BE32-E72D297353CC}">
                <c16:uniqueId val="{00000017-DFF6-4AD9-93AE-C6C261FCDA91}"/>
              </c:ext>
            </c:extLst>
          </c:dPt>
          <c:dPt>
            <c:idx val="12"/>
            <c:bubble3D val="0"/>
            <c:spPr>
              <a:solidFill>
                <a:srgbClr val="00B050"/>
              </a:solidFill>
              <a:ln w="0">
                <a:solidFill>
                  <a:schemeClr val="bg1"/>
                </a:solidFill>
              </a:ln>
            </c:spPr>
            <c:extLst>
              <c:ext xmlns:c16="http://schemas.microsoft.com/office/drawing/2014/chart" uri="{C3380CC4-5D6E-409C-BE32-E72D297353CC}">
                <c16:uniqueId val="{00000019-DFF6-4AD9-93AE-C6C261FCDA91}"/>
              </c:ext>
            </c:extLst>
          </c:dPt>
          <c:dLbls>
            <c:dLbl>
              <c:idx val="3"/>
              <c:spPr/>
              <c:txPr>
                <a:bodyPr/>
                <a:lstStyle/>
                <a:p>
                  <a:pPr>
                    <a:defRPr>
                      <a:solidFill>
                        <a:schemeClr val="bg1"/>
                      </a:solidFill>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7-DFF6-4AD9-93AE-C6C261FCDA91}"/>
                </c:ext>
              </c:extLst>
            </c:dLbl>
            <c:dLbl>
              <c:idx val="5"/>
              <c:spPr>
                <a:noFill/>
                <a:ln>
                  <a:noFill/>
                </a:ln>
                <a:effectLst/>
              </c:spPr>
              <c:txPr>
                <a:bodyPr/>
                <a:lstStyle/>
                <a:p>
                  <a:pPr>
                    <a:defRPr>
                      <a:solidFill>
                        <a:sysClr val="windowText" lastClr="000000"/>
                      </a:solidFill>
                    </a:defRPr>
                  </a:pPr>
                  <a:endParaRPr lang="de-DE"/>
                </a:p>
              </c:txPr>
              <c:dLblPos val="inEnd"/>
              <c:showLegendKey val="0"/>
              <c:showVal val="1"/>
              <c:showCatName val="0"/>
              <c:showSerName val="0"/>
              <c:showPercent val="0"/>
              <c:showBubbleSize val="0"/>
              <c:extLst>
                <c:ext xmlns:c16="http://schemas.microsoft.com/office/drawing/2014/chart" uri="{C3380CC4-5D6E-409C-BE32-E72D297353CC}">
                  <c16:uniqueId val="{0000000B-DFF6-4AD9-93AE-C6C261FCDA91}"/>
                </c:ext>
              </c:extLst>
            </c:dLbl>
            <c:dLbl>
              <c:idx val="10"/>
              <c:layout>
                <c:manualLayout>
                  <c:x val="-4.3141446235448098E-2"/>
                  <c:y val="-2.647574558333275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FF6-4AD9-93AE-C6C261FCDA91}"/>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1"/>
            <c:extLst>
              <c:ext xmlns:c15="http://schemas.microsoft.com/office/drawing/2012/chart" uri="{CE6537A1-D6FC-4f65-9D91-7224C49458BB}"/>
            </c:extLst>
          </c:dLbls>
          <c:cat>
            <c:strRef>
              <c:f>'1202'!$Q$6:$Q$17</c:f>
              <c:strCache>
                <c:ptCount val="11"/>
                <c:pt idx="0">
                  <c:v>SPD</c:v>
                </c:pt>
                <c:pt idx="1">
                  <c:v>CDU</c:v>
                </c:pt>
                <c:pt idx="2">
                  <c:v>GRÜNE</c:v>
                </c:pt>
                <c:pt idx="3">
                  <c:v>Die Unabhängigen</c:v>
                </c:pt>
                <c:pt idx="4">
                  <c:v>AfD</c:v>
                </c:pt>
                <c:pt idx="5">
                  <c:v>FDP</c:v>
                </c:pt>
                <c:pt idx="6">
                  <c:v>DIE LINKE</c:v>
                </c:pt>
                <c:pt idx="7">
                  <c:v>FREIE WÄHLER</c:v>
                </c:pt>
                <c:pt idx="8">
                  <c:v>BfL</c:v>
                </c:pt>
                <c:pt idx="9">
                  <c:v>Die PARTEI</c:v>
                </c:pt>
                <c:pt idx="10">
                  <c:v>GAL</c:v>
                </c:pt>
              </c:strCache>
            </c:strRef>
          </c:cat>
          <c:val>
            <c:numRef>
              <c:f>'1202'!$R$6:$R$17</c:f>
              <c:numCache>
                <c:formatCode>[=0]"-  ";0\ \ </c:formatCode>
                <c:ptCount val="12"/>
                <c:pt idx="0">
                  <c:v>14</c:v>
                </c:pt>
                <c:pt idx="1">
                  <c:v>12</c:v>
                </c:pt>
                <c:pt idx="2">
                  <c:v>8</c:v>
                </c:pt>
                <c:pt idx="3">
                  <c:v>4</c:v>
                </c:pt>
                <c:pt idx="4">
                  <c:v>3</c:v>
                </c:pt>
                <c:pt idx="5">
                  <c:v>2</c:v>
                </c:pt>
                <c:pt idx="6">
                  <c:v>2</c:v>
                </c:pt>
                <c:pt idx="7">
                  <c:v>1</c:v>
                </c:pt>
                <c:pt idx="8">
                  <c:v>1</c:v>
                </c:pt>
                <c:pt idx="9">
                  <c:v>1</c:v>
                </c:pt>
                <c:pt idx="10">
                  <c:v>1</c:v>
                </c:pt>
                <c:pt idx="11" formatCode="#\ ###\ ##0\ ">
                  <c:v>49</c:v>
                </c:pt>
              </c:numCache>
            </c:numRef>
          </c:val>
          <c:extLst>
            <c:ext xmlns:c16="http://schemas.microsoft.com/office/drawing/2014/chart" uri="{C3380CC4-5D6E-409C-BE32-E72D297353CC}">
              <c16:uniqueId val="{0000001A-DFF6-4AD9-93AE-C6C261FCDA91}"/>
            </c:ext>
          </c:extLst>
        </c:ser>
        <c:dLbls>
          <c:showLegendKey val="0"/>
          <c:showVal val="0"/>
          <c:showCatName val="0"/>
          <c:showSerName val="0"/>
          <c:showPercent val="0"/>
          <c:showBubbleSize val="0"/>
          <c:showLeaderLines val="1"/>
        </c:dLbls>
        <c:firstSliceAng val="270"/>
      </c:pieChart>
    </c:plotArea>
    <c:legend>
      <c:legendPos val="b"/>
      <c:layout>
        <c:manualLayout>
          <c:xMode val="edge"/>
          <c:yMode val="edge"/>
          <c:x val="5.3635986911981674E-2"/>
          <c:y val="0.55863958249359436"/>
          <c:w val="0.8175350153078641"/>
          <c:h val="0.15221825985634646"/>
        </c:manualLayout>
      </c:layout>
      <c:overlay val="0"/>
    </c:legend>
    <c:plotVisOnly val="0"/>
    <c:dispBlanksAs val="gap"/>
    <c:showDLblsOverMax val="0"/>
  </c:chart>
  <c:spPr>
    <a:noFill/>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oddFooter>&amp;L&amp;"Arial,Standard"&amp;8Kommunale Statistikstelle&amp;Z&amp;"Arial,Standard"&amp;8&amp;S&amp;R&amp;"Arial,Standard"&amp;8Statistische Nachrichten Nr. 7     </c:oddFooter>
    </c:headerFooter>
    <c:pageMargins b="0.78740157499999996" l="0.7" r="0.7" t="0.78740157499999996" header="0.3" footer="0.3"/>
    <c:pageSetup orientation="portrait"/>
    <c:legacyDrawingHF r:id="rId1"/>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de-DE" sz="1000">
                <a:latin typeface="Open Sans" panose="020B0606030504020204" pitchFamily="34" charset="0"/>
                <a:ea typeface="Open Sans" panose="020B0606030504020204" pitchFamily="34" charset="0"/>
                <a:cs typeface="Open Sans" panose="020B0606030504020204" pitchFamily="34" charset="0"/>
              </a:rPr>
              <a:t>Wahlbeteiligung an</a:t>
            </a:r>
            <a:r>
              <a:rPr lang="de-DE" sz="1000" baseline="0">
                <a:latin typeface="Open Sans" panose="020B0606030504020204" pitchFamily="34" charset="0"/>
                <a:ea typeface="Open Sans" panose="020B0606030504020204" pitchFamily="34" charset="0"/>
                <a:cs typeface="Open Sans" panose="020B0606030504020204" pitchFamily="34" charset="0"/>
              </a:rPr>
              <a:t> Kommunalwahlen seit 1946</a:t>
            </a:r>
          </a:p>
          <a:p>
            <a:pPr algn="l">
              <a:defRPr sz="1200"/>
            </a:pPr>
            <a:r>
              <a:rPr lang="de-DE" sz="1000" b="0" baseline="0">
                <a:latin typeface="Open Sans" panose="020B0606030504020204" pitchFamily="34" charset="0"/>
                <a:ea typeface="Open Sans" panose="020B0606030504020204" pitchFamily="34" charset="0"/>
                <a:cs typeface="Open Sans" panose="020B0606030504020204" pitchFamily="34" charset="0"/>
              </a:rPr>
              <a:t>in %</a:t>
            </a:r>
            <a:endParaRPr lang="de-DE" sz="1000" b="0">
              <a:latin typeface="Open Sans" panose="020B0606030504020204" pitchFamily="34" charset="0"/>
              <a:ea typeface="Open Sans" panose="020B0606030504020204" pitchFamily="34" charset="0"/>
              <a:cs typeface="Open Sans" panose="020B0606030504020204" pitchFamily="34" charset="0"/>
            </a:endParaRPr>
          </a:p>
        </c:rich>
      </c:tx>
      <c:layout>
        <c:manualLayout>
          <c:xMode val="edge"/>
          <c:yMode val="edge"/>
          <c:x val="1.1078140454995057E-2"/>
          <c:y val="1.579778830963665E-2"/>
        </c:manualLayout>
      </c:layout>
      <c:overlay val="0"/>
    </c:title>
    <c:autoTitleDeleted val="0"/>
    <c:plotArea>
      <c:layout>
        <c:manualLayout>
          <c:layoutTarget val="inner"/>
          <c:xMode val="edge"/>
          <c:yMode val="edge"/>
          <c:x val="5.5550986393763095E-2"/>
          <c:y val="0.12229494876750972"/>
          <c:w val="0.90048100812324272"/>
          <c:h val="0.66774186175809902"/>
        </c:manualLayout>
      </c:layout>
      <c:barChart>
        <c:barDir val="col"/>
        <c:grouping val="clustered"/>
        <c:varyColors val="0"/>
        <c:ser>
          <c:idx val="0"/>
          <c:order val="0"/>
          <c:spPr>
            <a:solidFill>
              <a:schemeClr val="tx2">
                <a:lumMod val="60000"/>
                <a:lumOff val="40000"/>
              </a:schemeClr>
            </a:solidFill>
            <a:ln w="19050">
              <a:noFill/>
            </a:ln>
            <a:effectLst/>
          </c:spPr>
          <c:invertIfNegative val="0"/>
          <c:dPt>
            <c:idx val="0"/>
            <c:invertIfNegative val="0"/>
            <c:bubble3D val="0"/>
            <c:extLst>
              <c:ext xmlns:c16="http://schemas.microsoft.com/office/drawing/2014/chart" uri="{C3380CC4-5D6E-409C-BE32-E72D297353CC}">
                <c16:uniqueId val="{00000000-A7E7-47E8-8297-71BFB12B36C5}"/>
              </c:ext>
            </c:extLst>
          </c:dPt>
          <c:dPt>
            <c:idx val="1"/>
            <c:invertIfNegative val="0"/>
            <c:bubble3D val="0"/>
            <c:extLst>
              <c:ext xmlns:c16="http://schemas.microsoft.com/office/drawing/2014/chart" uri="{C3380CC4-5D6E-409C-BE32-E72D297353CC}">
                <c16:uniqueId val="{00000001-A7E7-47E8-8297-71BFB12B36C5}"/>
              </c:ext>
            </c:extLst>
          </c:dPt>
          <c:dPt>
            <c:idx val="2"/>
            <c:invertIfNegative val="0"/>
            <c:bubble3D val="0"/>
            <c:extLst>
              <c:ext xmlns:c16="http://schemas.microsoft.com/office/drawing/2014/chart" uri="{C3380CC4-5D6E-409C-BE32-E72D297353CC}">
                <c16:uniqueId val="{00000002-A7E7-47E8-8297-71BFB12B36C5}"/>
              </c:ext>
            </c:extLst>
          </c:dPt>
          <c:dPt>
            <c:idx val="3"/>
            <c:invertIfNegative val="0"/>
            <c:bubble3D val="0"/>
            <c:extLst>
              <c:ext xmlns:c16="http://schemas.microsoft.com/office/drawing/2014/chart" uri="{C3380CC4-5D6E-409C-BE32-E72D297353CC}">
                <c16:uniqueId val="{00000003-A7E7-47E8-8297-71BFB12B36C5}"/>
              </c:ext>
            </c:extLst>
          </c:dPt>
          <c:dPt>
            <c:idx val="4"/>
            <c:invertIfNegative val="0"/>
            <c:bubble3D val="0"/>
            <c:extLst>
              <c:ext xmlns:c16="http://schemas.microsoft.com/office/drawing/2014/chart" uri="{C3380CC4-5D6E-409C-BE32-E72D297353CC}">
                <c16:uniqueId val="{00000004-A7E7-47E8-8297-71BFB12B36C5}"/>
              </c:ext>
            </c:extLst>
          </c:dPt>
          <c:dPt>
            <c:idx val="5"/>
            <c:invertIfNegative val="0"/>
            <c:bubble3D val="0"/>
            <c:extLst>
              <c:ext xmlns:c16="http://schemas.microsoft.com/office/drawing/2014/chart" uri="{C3380CC4-5D6E-409C-BE32-E72D297353CC}">
                <c16:uniqueId val="{00000005-A7E7-47E8-8297-71BFB12B36C5}"/>
              </c:ext>
            </c:extLst>
          </c:dPt>
          <c:dLbls>
            <c:numFmt formatCode="#,##0.0" sourceLinked="0"/>
            <c:spPr>
              <a:noFill/>
              <a:ln>
                <a:noFill/>
              </a:ln>
              <a:effectLst/>
            </c:spPr>
            <c:txPr>
              <a:bodyPr rot="0" spcFirstLastPara="1" vertOverflow="ellipsis" vert="horz" wrap="square" lIns="38100" tIns="19050" rIns="38100" bIns="19050" anchor="t" anchorCtr="0">
                <a:spAutoFit/>
              </a:bodyPr>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'1203'!$A$6:$A$25</c:f>
              <c:strCache>
                <c:ptCount val="20"/>
                <c:pt idx="0">
                  <c:v>13.10.1946</c:v>
                </c:pt>
                <c:pt idx="1">
                  <c:v>24.10.1948</c:v>
                </c:pt>
                <c:pt idx="2">
                  <c:v>29.4.1951</c:v>
                </c:pt>
                <c:pt idx="3">
                  <c:v>24.4.1955</c:v>
                </c:pt>
                <c:pt idx="4">
                  <c:v>25.10.1959</c:v>
                </c:pt>
                <c:pt idx="5">
                  <c:v>11.3.1962</c:v>
                </c:pt>
                <c:pt idx="6">
                  <c:v>13.3.1966</c:v>
                </c:pt>
                <c:pt idx="7">
                  <c:v>26.4.1970</c:v>
                </c:pt>
                <c:pt idx="8">
                  <c:v>24.3.1974</c:v>
                </c:pt>
                <c:pt idx="9">
                  <c:v>5.3.1978</c:v>
                </c:pt>
                <c:pt idx="10">
                  <c:v>7.3.1982</c:v>
                </c:pt>
                <c:pt idx="11">
                  <c:v>2.3.1986</c:v>
                </c:pt>
                <c:pt idx="12">
                  <c:v>25.3.1990</c:v>
                </c:pt>
                <c:pt idx="13">
                  <c:v>20.3.1994</c:v>
                </c:pt>
                <c:pt idx="14">
                  <c:v>22.3.1998</c:v>
                </c:pt>
                <c:pt idx="15">
                  <c:v>2.3.2003</c:v>
                </c:pt>
                <c:pt idx="16">
                  <c:v>25.5.2008</c:v>
                </c:pt>
                <c:pt idx="17">
                  <c:v>26.5.2013</c:v>
                </c:pt>
                <c:pt idx="18">
                  <c:v>6.5.2018</c:v>
                </c:pt>
                <c:pt idx="19">
                  <c:v>14.5.2023</c:v>
                </c:pt>
              </c:strCache>
            </c:strRef>
          </c:cat>
          <c:val>
            <c:numRef>
              <c:f>'1203'!$D$6:$D$25</c:f>
              <c:numCache>
                <c:formatCode>#\ ##0.0\ \ </c:formatCode>
                <c:ptCount val="20"/>
                <c:pt idx="0">
                  <c:v>65</c:v>
                </c:pt>
                <c:pt idx="1">
                  <c:v>70.400000000000006</c:v>
                </c:pt>
                <c:pt idx="2">
                  <c:v>75.400000000000006</c:v>
                </c:pt>
                <c:pt idx="3">
                  <c:v>75.2</c:v>
                </c:pt>
                <c:pt idx="4">
                  <c:v>76.099999999999994</c:v>
                </c:pt>
                <c:pt idx="5">
                  <c:v>69</c:v>
                </c:pt>
                <c:pt idx="6">
                  <c:v>64.8</c:v>
                </c:pt>
                <c:pt idx="7">
                  <c:v>71.3</c:v>
                </c:pt>
                <c:pt idx="8">
                  <c:v>77.400000000000006</c:v>
                </c:pt>
                <c:pt idx="9">
                  <c:v>74.400000000000006</c:v>
                </c:pt>
                <c:pt idx="10">
                  <c:v>68.900000000000006</c:v>
                </c:pt>
                <c:pt idx="11">
                  <c:v>61.6</c:v>
                </c:pt>
                <c:pt idx="12">
                  <c:v>64.3</c:v>
                </c:pt>
                <c:pt idx="13">
                  <c:v>64.8</c:v>
                </c:pt>
                <c:pt idx="14">
                  <c:v>57.3</c:v>
                </c:pt>
                <c:pt idx="15">
                  <c:v>50.4</c:v>
                </c:pt>
                <c:pt idx="16">
                  <c:v>41.6</c:v>
                </c:pt>
                <c:pt idx="17">
                  <c:v>37.1</c:v>
                </c:pt>
                <c:pt idx="18">
                  <c:v>34.291079812206569</c:v>
                </c:pt>
                <c:pt idx="19">
                  <c:v>41.6</c:v>
                </c:pt>
              </c:numCache>
            </c:numRef>
          </c:val>
          <c:extLst>
            <c:ext xmlns:c16="http://schemas.microsoft.com/office/drawing/2014/chart" uri="{C3380CC4-5D6E-409C-BE32-E72D297353CC}">
              <c16:uniqueId val="{00000006-A7E7-47E8-8297-71BFB12B36C5}"/>
            </c:ext>
          </c:extLst>
        </c:ser>
        <c:dLbls>
          <c:showLegendKey val="0"/>
          <c:showVal val="0"/>
          <c:showCatName val="0"/>
          <c:showSerName val="0"/>
          <c:showPercent val="0"/>
          <c:showBubbleSize val="0"/>
        </c:dLbls>
        <c:gapWidth val="70"/>
        <c:overlap val="-21"/>
        <c:axId val="142542720"/>
        <c:axId val="142544256"/>
      </c:barChart>
      <c:catAx>
        <c:axId val="142542720"/>
        <c:scaling>
          <c:orientation val="minMax"/>
        </c:scaling>
        <c:delete val="0"/>
        <c:axPos val="b"/>
        <c:numFmt formatCode="m/d/yyyy" sourceLinked="0"/>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0"/>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2544256"/>
        <c:crosses val="autoZero"/>
        <c:auto val="1"/>
        <c:lblAlgn val="ctr"/>
        <c:lblOffset val="100"/>
        <c:noMultiLvlLbl val="0"/>
      </c:catAx>
      <c:valAx>
        <c:axId val="142544256"/>
        <c:scaling>
          <c:orientation val="minMax"/>
          <c:max val="100"/>
        </c:scaling>
        <c:delete val="0"/>
        <c:axPos val="r"/>
        <c:majorGridlines>
          <c:spPr>
            <a:ln w="25400" cap="flat" cmpd="sng" algn="ctr">
              <a:solidFill>
                <a:schemeClr val="bg1"/>
              </a:solidFill>
              <a:round/>
            </a:ln>
            <a:effectLst/>
          </c:spPr>
        </c:majorGridlines>
        <c:numFmt formatCode="[=0]&quot;-  &quot;;0\ \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2542720"/>
        <c:crosses val="max"/>
        <c:crossBetween val="between"/>
      </c:valAx>
      <c:spPr>
        <a:solidFill>
          <a:schemeClr val="bg1">
            <a:lumMod val="9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549129062672003E-2"/>
          <c:y val="7.8112416341937496E-2"/>
          <c:w val="0.67807946117288098"/>
          <c:h val="0.86094753105432298"/>
        </c:manualLayout>
      </c:layout>
      <c:barChart>
        <c:barDir val="bar"/>
        <c:grouping val="clustered"/>
        <c:varyColors val="0"/>
        <c:ser>
          <c:idx val="1"/>
          <c:order val="0"/>
          <c:tx>
            <c:v>2023</c:v>
          </c:tx>
          <c:spPr>
            <a:solidFill>
              <a:srgbClr val="00206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'1204'!$D$6:$D$31</c:f>
              <c:numCache>
                <c:formatCode>[=1]".";[=2]".";#\ ##0.0\ </c:formatCode>
                <c:ptCount val="26"/>
                <c:pt idx="0">
                  <c:v>48.822450994218023</c:v>
                </c:pt>
                <c:pt idx="1">
                  <c:v>40.695187165775401</c:v>
                </c:pt>
                <c:pt idx="2">
                  <c:v>55.037187288708587</c:v>
                </c:pt>
                <c:pt idx="3">
                  <c:v>36.088154269972449</c:v>
                </c:pt>
                <c:pt idx="4">
                  <c:v>34.356859150626335</c:v>
                </c:pt>
                <c:pt idx="5">
                  <c:v>59.504570141740629</c:v>
                </c:pt>
                <c:pt idx="6">
                  <c:v>42.531645569620252</c:v>
                </c:pt>
                <c:pt idx="7">
                  <c:v>49.713295106014129</c:v>
                </c:pt>
                <c:pt idx="8">
                  <c:v>45.244328097731241</c:v>
                </c:pt>
                <c:pt idx="9">
                  <c:v>51.406614519006453</c:v>
                </c:pt>
                <c:pt idx="10">
                  <c:v>43.889818901232694</c:v>
                </c:pt>
                <c:pt idx="11">
                  <c:v>25.313904820957987</c:v>
                </c:pt>
                <c:pt idx="12">
                  <c:v>34.512743628185902</c:v>
                </c:pt>
                <c:pt idx="13">
                  <c:v>36.767418759755927</c:v>
                </c:pt>
                <c:pt idx="14">
                  <c:v>34.020776046440574</c:v>
                </c:pt>
                <c:pt idx="15">
                  <c:v>33.251420672707724</c:v>
                </c:pt>
                <c:pt idx="16">
                  <c:v>42.702377369846523</c:v>
                </c:pt>
                <c:pt idx="17">
                  <c:v>34.46017968631034</c:v>
                </c:pt>
                <c:pt idx="18">
                  <c:v>33.66032210834554</c:v>
                </c:pt>
                <c:pt idx="19">
                  <c:v>56.337835993996457</c:v>
                </c:pt>
                <c:pt idx="20">
                  <c:v>43.034364751176383</c:v>
                </c:pt>
                <c:pt idx="21">
                  <c:v>35.034377387318564</c:v>
                </c:pt>
                <c:pt idx="22">
                  <c:v>34.097212085826889</c:v>
                </c:pt>
                <c:pt idx="23">
                  <c:v>34.66611134249618</c:v>
                </c:pt>
                <c:pt idx="24">
                  <c:v>46.167484997272226</c:v>
                </c:pt>
                <c:pt idx="25">
                  <c:v>41.561475174040616</c:v>
                </c:pt>
              </c:numCache>
            </c:numRef>
          </c:val>
          <c:extLst>
            <c:ext xmlns:c16="http://schemas.microsoft.com/office/drawing/2014/chart" uri="{C3380CC4-5D6E-409C-BE32-E72D297353CC}">
              <c16:uniqueId val="{00000000-121F-4F41-A6B8-0CDAF26DABF0}"/>
            </c:ext>
          </c:extLst>
        </c:ser>
        <c:ser>
          <c:idx val="0"/>
          <c:order val="1"/>
          <c:tx>
            <c:v>2018</c:v>
          </c:tx>
          <c:spPr>
            <a:solidFill>
              <a:schemeClr val="tx2">
                <a:lumMod val="60000"/>
                <a:lumOff val="40000"/>
              </a:schemeClr>
            </a:solidFill>
            <a:ln w="19050">
              <a:noFill/>
            </a:ln>
            <a:effectLst/>
          </c:spPr>
          <c:invertIfNegative val="0"/>
          <c:dPt>
            <c:idx val="0"/>
            <c:invertIfNegative val="0"/>
            <c:bubble3D val="0"/>
            <c:extLst>
              <c:ext xmlns:c16="http://schemas.microsoft.com/office/drawing/2014/chart" uri="{C3380CC4-5D6E-409C-BE32-E72D297353CC}">
                <c16:uniqueId val="{00000001-121F-4F41-A6B8-0CDAF26DABF0}"/>
              </c:ext>
            </c:extLst>
          </c:dPt>
          <c:dPt>
            <c:idx val="1"/>
            <c:invertIfNegative val="0"/>
            <c:bubble3D val="0"/>
            <c:extLst>
              <c:ext xmlns:c16="http://schemas.microsoft.com/office/drawing/2014/chart" uri="{C3380CC4-5D6E-409C-BE32-E72D297353CC}">
                <c16:uniqueId val="{00000002-121F-4F41-A6B8-0CDAF26DABF0}"/>
              </c:ext>
            </c:extLst>
          </c:dPt>
          <c:dPt>
            <c:idx val="2"/>
            <c:invertIfNegative val="0"/>
            <c:bubble3D val="0"/>
            <c:extLst>
              <c:ext xmlns:c16="http://schemas.microsoft.com/office/drawing/2014/chart" uri="{C3380CC4-5D6E-409C-BE32-E72D297353CC}">
                <c16:uniqueId val="{00000003-121F-4F41-A6B8-0CDAF26DABF0}"/>
              </c:ext>
            </c:extLst>
          </c:dPt>
          <c:dPt>
            <c:idx val="3"/>
            <c:invertIfNegative val="0"/>
            <c:bubble3D val="0"/>
            <c:extLst>
              <c:ext xmlns:c16="http://schemas.microsoft.com/office/drawing/2014/chart" uri="{C3380CC4-5D6E-409C-BE32-E72D297353CC}">
                <c16:uniqueId val="{00000004-121F-4F41-A6B8-0CDAF26DABF0}"/>
              </c:ext>
            </c:extLst>
          </c:dPt>
          <c:dPt>
            <c:idx val="4"/>
            <c:invertIfNegative val="0"/>
            <c:bubble3D val="0"/>
            <c:extLst>
              <c:ext xmlns:c16="http://schemas.microsoft.com/office/drawing/2014/chart" uri="{C3380CC4-5D6E-409C-BE32-E72D297353CC}">
                <c16:uniqueId val="{00000005-121F-4F41-A6B8-0CDAF26DABF0}"/>
              </c:ext>
            </c:extLst>
          </c:dPt>
          <c:dPt>
            <c:idx val="5"/>
            <c:invertIfNegative val="0"/>
            <c:bubble3D val="0"/>
            <c:extLst>
              <c:ext xmlns:c16="http://schemas.microsoft.com/office/drawing/2014/chart" uri="{C3380CC4-5D6E-409C-BE32-E72D297353CC}">
                <c16:uniqueId val="{00000006-121F-4F41-A6B8-0CDAF26DABF0}"/>
              </c:ext>
            </c:extLst>
          </c:dPt>
          <c:dLbls>
            <c:spPr>
              <a:noFill/>
              <a:ln>
                <a:noFill/>
              </a:ln>
              <a:effectLst/>
            </c:spPr>
            <c:txPr>
              <a:bodyPr rot="0" vert="horz"/>
              <a:lstStyle/>
              <a:p>
                <a:pPr>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'1204'!$A$6:$A$31</c:f>
              <c:strCache>
                <c:ptCount val="26"/>
                <c:pt idx="0">
                  <c:v>01 - Innenstadt I</c:v>
                </c:pt>
                <c:pt idx="1">
                  <c:v>02 - Innenstadt II</c:v>
                </c:pt>
                <c:pt idx="2">
                  <c:v>03 - Innenstadt III</c:v>
                </c:pt>
                <c:pt idx="3">
                  <c:v>04 - St. Gertrud II</c:v>
                </c:pt>
                <c:pt idx="4">
                  <c:v>05 - St. Gertrud III</c:v>
                </c:pt>
                <c:pt idx="5">
                  <c:v>06 - St. Jürgen I</c:v>
                </c:pt>
                <c:pt idx="6">
                  <c:v>07 - St. Gertrud IV</c:v>
                </c:pt>
                <c:pt idx="7">
                  <c:v>08 - St. Jürgen II</c:v>
                </c:pt>
                <c:pt idx="8">
                  <c:v>09 - St. Jürgen III</c:v>
                </c:pt>
                <c:pt idx="9">
                  <c:v>10 - St. Jürgen - Land</c:v>
                </c:pt>
                <c:pt idx="10">
                  <c:v>11 - St. Jürgen IV</c:v>
                </c:pt>
                <c:pt idx="11">
                  <c:v>12 - Moisling</c:v>
                </c:pt>
                <c:pt idx="12">
                  <c:v>13 - Buntekuh - St. Lorenz Süd</c:v>
                </c:pt>
                <c:pt idx="13">
                  <c:v>14 - St. Lorenz Süd</c:v>
                </c:pt>
                <c:pt idx="14">
                  <c:v>15 - Buntekuh - St. Lorenz Nord</c:v>
                </c:pt>
                <c:pt idx="15">
                  <c:v>16 - St. Lorenz Nord I</c:v>
                </c:pt>
                <c:pt idx="16">
                  <c:v>17 - St. Lorenz Nord II</c:v>
                </c:pt>
                <c:pt idx="17">
                  <c:v>18 - St. Lorenz Nord III</c:v>
                </c:pt>
                <c:pt idx="18">
                  <c:v>19 - St. Lorenz Nord IV</c:v>
                </c:pt>
                <c:pt idx="19">
                  <c:v>20 - St. Gertrud I</c:v>
                </c:pt>
                <c:pt idx="20">
                  <c:v>21 - St. Gertrud - Schlutup</c:v>
                </c:pt>
                <c:pt idx="21">
                  <c:v>22 - St. Lorenz Nord - Kücknitz</c:v>
                </c:pt>
                <c:pt idx="22">
                  <c:v>23 - Kücknitz</c:v>
                </c:pt>
                <c:pt idx="23">
                  <c:v>24 - Kücknitz - Travemünde</c:v>
                </c:pt>
                <c:pt idx="24">
                  <c:v>25 - Travemünde</c:v>
                </c:pt>
                <c:pt idx="25">
                  <c:v>Hansestadt Lübeck </c:v>
                </c:pt>
              </c:strCache>
            </c:strRef>
          </c:cat>
          <c:val>
            <c:numRef>
              <c:f>'1204'!$G$6:$G$31</c:f>
              <c:numCache>
                <c:formatCode>[=1]".";[=2]".";#\ ##0.0\ </c:formatCode>
                <c:ptCount val="26"/>
                <c:pt idx="0">
                  <c:v>39.61617546264565</c:v>
                </c:pt>
                <c:pt idx="1">
                  <c:v>33.758049047814772</c:v>
                </c:pt>
                <c:pt idx="2">
                  <c:v>45.823228240366475</c:v>
                </c:pt>
                <c:pt idx="3">
                  <c:v>30.745257452574528</c:v>
                </c:pt>
                <c:pt idx="4">
                  <c:v>30.294425347481692</c:v>
                </c:pt>
                <c:pt idx="5">
                  <c:v>51.876379690949229</c:v>
                </c:pt>
                <c:pt idx="6">
                  <c:v>36.187006678809958</c:v>
                </c:pt>
                <c:pt idx="7">
                  <c:v>40.595084087968949</c:v>
                </c:pt>
                <c:pt idx="8">
                  <c:v>37.745872218234027</c:v>
                </c:pt>
                <c:pt idx="9">
                  <c:v>43.711367911851653</c:v>
                </c:pt>
                <c:pt idx="10">
                  <c:v>33.721810201301651</c:v>
                </c:pt>
                <c:pt idx="11">
                  <c:v>21.371326803205697</c:v>
                </c:pt>
                <c:pt idx="12">
                  <c:v>30.141625615763544</c:v>
                </c:pt>
                <c:pt idx="13">
                  <c:v>28.491620111731841</c:v>
                </c:pt>
                <c:pt idx="14">
                  <c:v>27.957486136783732</c:v>
                </c:pt>
                <c:pt idx="15">
                  <c:v>27.845832088437405</c:v>
                </c:pt>
                <c:pt idx="16">
                  <c:v>33.328428487345498</c:v>
                </c:pt>
                <c:pt idx="17">
                  <c:v>25.412639405204462</c:v>
                </c:pt>
                <c:pt idx="18">
                  <c:v>25.515538774324714</c:v>
                </c:pt>
                <c:pt idx="19">
                  <c:v>46.350814733671093</c:v>
                </c:pt>
                <c:pt idx="20">
                  <c:v>34.744243761202256</c:v>
                </c:pt>
                <c:pt idx="21">
                  <c:v>27.192074523140619</c:v>
                </c:pt>
                <c:pt idx="22">
                  <c:v>28.907801418439718</c:v>
                </c:pt>
                <c:pt idx="23">
                  <c:v>29.941899743277933</c:v>
                </c:pt>
                <c:pt idx="24">
                  <c:v>40.665662238049585</c:v>
                </c:pt>
                <c:pt idx="25">
                  <c:v>34.291079812206569</c:v>
                </c:pt>
              </c:numCache>
            </c:numRef>
          </c:val>
          <c:extLst>
            <c:ext xmlns:c16="http://schemas.microsoft.com/office/drawing/2014/chart" uri="{C3380CC4-5D6E-409C-BE32-E72D297353CC}">
              <c16:uniqueId val="{00000007-121F-4F41-A6B8-0CDAF26DABF0}"/>
            </c:ext>
          </c:extLst>
        </c:ser>
        <c:dLbls>
          <c:showLegendKey val="0"/>
          <c:showVal val="0"/>
          <c:showCatName val="0"/>
          <c:showSerName val="0"/>
          <c:showPercent val="0"/>
          <c:showBubbleSize val="0"/>
        </c:dLbls>
        <c:gapWidth val="70"/>
        <c:axId val="155859968"/>
        <c:axId val="155874048"/>
      </c:barChart>
      <c:catAx>
        <c:axId val="155859968"/>
        <c:scaling>
          <c:orientation val="maxMin"/>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0" vert="horz"/>
          <a:lstStyle/>
          <a:p>
            <a:pPr>
              <a:defRPr/>
            </a:pPr>
            <a:endParaRPr lang="de-DE"/>
          </a:p>
        </c:txPr>
        <c:crossAx val="155874048"/>
        <c:crosses val="autoZero"/>
        <c:auto val="1"/>
        <c:lblAlgn val="ctr"/>
        <c:lblOffset val="100"/>
        <c:noMultiLvlLbl val="0"/>
      </c:catAx>
      <c:valAx>
        <c:axId val="155874048"/>
        <c:scaling>
          <c:orientation val="minMax"/>
        </c:scaling>
        <c:delete val="0"/>
        <c:axPos val="b"/>
        <c:majorGridlines>
          <c:spPr>
            <a:ln w="25400" cap="flat" cmpd="sng" algn="ctr">
              <a:solidFill>
                <a:schemeClr val="bg1"/>
              </a:solidFill>
              <a:round/>
            </a:ln>
            <a:effectLst/>
          </c:spPr>
        </c:majorGridlines>
        <c:numFmt formatCode="[=0]&quot; -  &quot;;#\ ##0\ \ " sourceLinked="0"/>
        <c:majorTickMark val="out"/>
        <c:minorTickMark val="none"/>
        <c:tickLblPos val="nextTo"/>
        <c:spPr>
          <a:noFill/>
          <a:ln>
            <a:noFill/>
          </a:ln>
          <a:effectLst/>
        </c:spPr>
        <c:txPr>
          <a:bodyPr rot="-60000000" vert="horz"/>
          <a:lstStyle/>
          <a:p>
            <a:pPr>
              <a:defRPr/>
            </a:pPr>
            <a:endParaRPr lang="de-DE"/>
          </a:p>
        </c:txPr>
        <c:crossAx val="155859968"/>
        <c:crosses val="max"/>
        <c:crossBetween val="between"/>
      </c:valAx>
      <c:spPr>
        <a:solidFill>
          <a:schemeClr val="bg1">
            <a:lumMod val="95000"/>
          </a:schemeClr>
        </a:solidFill>
        <a:ln>
          <a:noFill/>
        </a:ln>
        <a:effectLst/>
      </c:spPr>
    </c:plotArea>
    <c:legend>
      <c:legendPos val="r"/>
      <c:layout>
        <c:manualLayout>
          <c:xMode val="edge"/>
          <c:yMode val="edge"/>
          <c:x val="6.5542890841357943E-3"/>
          <c:y val="5.4767148553169852E-2"/>
          <c:w val="0.15956812022176278"/>
          <c:h val="2.4420209819410194E-2"/>
        </c:manualLayout>
      </c:layout>
      <c:overlay val="0"/>
    </c:legend>
    <c:plotVisOnly val="1"/>
    <c:dispBlanksAs val="gap"/>
    <c:showDLblsOverMax val="0"/>
  </c:chart>
  <c:spPr>
    <a:solidFill>
      <a:schemeClr val="bg1"/>
    </a:solidFill>
    <a:ln w="9525" cap="flat" cmpd="sng" algn="ctr">
      <a:noFill/>
      <a:round/>
    </a:ln>
    <a:effectLst/>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oddFooter>&amp;Z&amp;"Arial,Standard"&amp;8&amp;S</c:oddFooter>
    </c:headerFooter>
    <c:pageMargins b="0.78740157499999996" l="0.7" r="0.7" t="0.78740157499999996" header="0.3" footer="0.3"/>
    <c:pageSetup paperSize="9"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8277322583745398E-2"/>
          <c:y val="0.19820953630796151"/>
          <c:w val="0.91397746484974085"/>
          <c:h val="0.52067279090113738"/>
        </c:manualLayout>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'1205'!$K$3:$N$3</c:f>
              <c:strCache>
                <c:ptCount val="4"/>
                <c:pt idx="0">
                  <c:v>Wahlkreis 31
Lübeck-Ost</c:v>
                </c:pt>
                <c:pt idx="1">
                  <c:v>Wahlkreis 32
Lübeck-West</c:v>
                </c:pt>
                <c:pt idx="2">
                  <c:v>Wahlkreis 33
Lübeck-Süd</c:v>
                </c:pt>
                <c:pt idx="3">
                  <c:v>Hansestadt Lübeck</c:v>
                </c:pt>
              </c:strCache>
            </c:strRef>
          </c:cat>
          <c:val>
            <c:numRef>
              <c:f>('1205'!$D$6,'1205'!$F$6,'1205'!$H$6,'1205'!$J$6)</c:f>
              <c:numCache>
                <c:formatCode>0.0\ \ \ </c:formatCode>
                <c:ptCount val="4"/>
                <c:pt idx="0">
                  <c:v>52.083545420611486</c:v>
                </c:pt>
                <c:pt idx="1">
                  <c:v>47.245096435258404</c:v>
                </c:pt>
                <c:pt idx="2">
                  <c:v>59.052815852205008</c:v>
                </c:pt>
                <c:pt idx="3">
                  <c:v>52.728086134391127</c:v>
                </c:pt>
              </c:numCache>
            </c:numRef>
          </c:val>
          <c:extLst>
            <c:ext xmlns:c16="http://schemas.microsoft.com/office/drawing/2014/chart" uri="{C3380CC4-5D6E-409C-BE32-E72D297353CC}">
              <c16:uniqueId val="{00000000-81F7-4DF2-928B-B4642F4C611B}"/>
            </c:ext>
          </c:extLst>
        </c:ser>
        <c:dLbls>
          <c:showLegendKey val="0"/>
          <c:showVal val="0"/>
          <c:showCatName val="0"/>
          <c:showSerName val="0"/>
          <c:showPercent val="0"/>
          <c:showBubbleSize val="0"/>
        </c:dLbls>
        <c:gapWidth val="150"/>
        <c:axId val="239336064"/>
        <c:axId val="239374720"/>
      </c:barChart>
      <c:catAx>
        <c:axId val="23933606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74720"/>
        <c:crosses val="autoZero"/>
        <c:auto val="1"/>
        <c:lblAlgn val="ctr"/>
        <c:lblOffset val="100"/>
        <c:noMultiLvlLbl val="0"/>
      </c:catAx>
      <c:valAx>
        <c:axId val="239374720"/>
        <c:scaling>
          <c:orientation val="minMax"/>
          <c:max val="100"/>
        </c:scaling>
        <c:delete val="0"/>
        <c:axPos val="r"/>
        <c:majorGridlines>
          <c:spPr>
            <a:ln w="28575">
              <a:solidFill>
                <a:schemeClr val="bg1"/>
              </a:solidFill>
            </a:ln>
          </c:spPr>
        </c:majorGridlines>
        <c:numFmt formatCode="[=0]&quot;-&quot;;#\ ##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36064"/>
        <c:crosses val="max"/>
        <c:crossBetween val="between"/>
        <c:majorUnit val="20"/>
      </c:valAx>
      <c:spPr>
        <a:solidFill>
          <a:schemeClr val="bg1">
            <a:lumMod val="95000"/>
          </a:schemeClr>
        </a:solidFill>
      </c:spPr>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de-DE"/>
    </a:p>
  </c:txPr>
  <c:printSettings>
    <c:headerFooter>
      <c:oddFooter>&amp;L&amp;"Open Sans,Standard"&amp;8Statistisches Jahrbuch 2019 - 2022
&amp;R&amp;"Open Sans,Standard"&amp;8&amp;S+278
</c:oddFooter>
    </c:headerFooter>
    <c:pageMargins b="0.78740157499999996" l="0.7" r="0.7" t="0.78740157499999996" header="0.3" footer="0.3"/>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70279308718361E-3"/>
          <c:y val="0.12484301829890766"/>
          <c:w val="0.93362047499054523"/>
          <c:h val="0.76545655518956213"/>
        </c:manualLayout>
      </c:layout>
      <c:barChart>
        <c:barDir val="col"/>
        <c:grouping val="stacked"/>
        <c:varyColors val="0"/>
        <c:ser>
          <c:idx val="0"/>
          <c:order val="0"/>
          <c:tx>
            <c:v>Männer</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('1206'!$B$3,'1206'!$D$3,'1206'!$F$3,'1206'!$H$3,'1206'!$J$3,'1206'!$L$3)</c:f>
              <c:numCache>
                <c:formatCode>General</c:formatCode>
                <c:ptCount val="6"/>
                <c:pt idx="0">
                  <c:v>2000</c:v>
                </c:pt>
                <c:pt idx="1">
                  <c:v>2005</c:v>
                </c:pt>
                <c:pt idx="2">
                  <c:v>2009</c:v>
                </c:pt>
                <c:pt idx="3">
                  <c:v>2012</c:v>
                </c:pt>
                <c:pt idx="4">
                  <c:v>2017</c:v>
                </c:pt>
                <c:pt idx="5">
                  <c:v>2022</c:v>
                </c:pt>
              </c:numCache>
            </c:numRef>
          </c:cat>
          <c:val>
            <c:numRef>
              <c:f>('1206'!$B$5,'1206'!$D$5,'1206'!$F$5,'1206'!$H$5,'1206'!$J$5,'1206'!$L$5)</c:f>
              <c:numCache>
                <c:formatCode>[=0]"-  ";#\ ##0\ \ </c:formatCode>
                <c:ptCount val="6"/>
                <c:pt idx="0">
                  <c:v>9</c:v>
                </c:pt>
                <c:pt idx="1">
                  <c:v>13</c:v>
                </c:pt>
                <c:pt idx="2">
                  <c:v>17</c:v>
                </c:pt>
                <c:pt idx="3">
                  <c:v>10</c:v>
                </c:pt>
                <c:pt idx="4">
                  <c:v>18</c:v>
                </c:pt>
                <c:pt idx="5">
                  <c:v>16</c:v>
                </c:pt>
              </c:numCache>
            </c:numRef>
          </c:val>
          <c:extLst>
            <c:ext xmlns:c16="http://schemas.microsoft.com/office/drawing/2014/chart" uri="{C3380CC4-5D6E-409C-BE32-E72D297353CC}">
              <c16:uniqueId val="{00000000-A44B-4AC5-A2C6-1A697B6C2F5A}"/>
            </c:ext>
          </c:extLst>
        </c:ser>
        <c:ser>
          <c:idx val="1"/>
          <c:order val="1"/>
          <c:tx>
            <c:v>Frauen</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('1206'!$B$3,'1206'!$D$3,'1206'!$F$3,'1206'!$H$3,'1206'!$J$3,'1206'!$L$3)</c:f>
              <c:numCache>
                <c:formatCode>General</c:formatCode>
                <c:ptCount val="6"/>
                <c:pt idx="0">
                  <c:v>2000</c:v>
                </c:pt>
                <c:pt idx="1">
                  <c:v>2005</c:v>
                </c:pt>
                <c:pt idx="2">
                  <c:v>2009</c:v>
                </c:pt>
                <c:pt idx="3">
                  <c:v>2012</c:v>
                </c:pt>
                <c:pt idx="4">
                  <c:v>2017</c:v>
                </c:pt>
                <c:pt idx="5">
                  <c:v>2022</c:v>
                </c:pt>
              </c:numCache>
            </c:numRef>
          </c:cat>
          <c:val>
            <c:numRef>
              <c:f>('1206'!$C$5,'1206'!$E$5,'1206'!$G$5,'1206'!$I$5,'1206'!$K$5,'1206'!$M$5)</c:f>
              <c:numCache>
                <c:formatCode>[=0]"-  ";#\ ##0\ \ </c:formatCode>
                <c:ptCount val="6"/>
                <c:pt idx="0">
                  <c:v>12</c:v>
                </c:pt>
                <c:pt idx="1">
                  <c:v>3</c:v>
                </c:pt>
                <c:pt idx="2">
                  <c:v>5</c:v>
                </c:pt>
                <c:pt idx="3">
                  <c:v>3</c:v>
                </c:pt>
                <c:pt idx="4">
                  <c:v>8</c:v>
                </c:pt>
                <c:pt idx="5">
                  <c:v>8</c:v>
                </c:pt>
              </c:numCache>
            </c:numRef>
          </c:val>
          <c:extLst>
            <c:ext xmlns:c16="http://schemas.microsoft.com/office/drawing/2014/chart" uri="{C3380CC4-5D6E-409C-BE32-E72D297353CC}">
              <c16:uniqueId val="{00000001-A44B-4AC5-A2C6-1A697B6C2F5A}"/>
            </c:ext>
          </c:extLst>
        </c:ser>
        <c:dLbls>
          <c:showLegendKey val="0"/>
          <c:showVal val="0"/>
          <c:showCatName val="0"/>
          <c:showSerName val="0"/>
          <c:showPercent val="0"/>
          <c:showBubbleSize val="0"/>
        </c:dLbls>
        <c:gapWidth val="150"/>
        <c:overlap val="100"/>
        <c:axId val="583136384"/>
        <c:axId val="583139008"/>
      </c:barChart>
      <c:catAx>
        <c:axId val="58313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83139008"/>
        <c:crosses val="autoZero"/>
        <c:auto val="1"/>
        <c:lblAlgn val="ctr"/>
        <c:lblOffset val="100"/>
        <c:noMultiLvlLbl val="0"/>
      </c:catAx>
      <c:valAx>
        <c:axId val="583139008"/>
        <c:scaling>
          <c:orientation val="minMax"/>
          <c:max val="30"/>
        </c:scaling>
        <c:delete val="0"/>
        <c:axPos val="r"/>
        <c:majorGridlines>
          <c:spPr>
            <a:ln w="31750" cap="flat" cmpd="sng" algn="ctr">
              <a:solidFill>
                <a:schemeClr val="bg1"/>
              </a:solidFill>
              <a:round/>
            </a:ln>
            <a:effectLst/>
          </c:spPr>
        </c:majorGridlines>
        <c:numFmt formatCode="[=0]&quot;-  &quot;;#\ ##0\ \ " sourceLinked="1"/>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83136384"/>
        <c:crosses val="max"/>
        <c:crossBetween val="between"/>
        <c:majorUnit val="5"/>
      </c:valAx>
      <c:spPr>
        <a:solidFill>
          <a:schemeClr val="bg1">
            <a:lumMod val="95000"/>
          </a:schemeClr>
        </a:solidFill>
        <a:ln>
          <a:noFill/>
        </a:ln>
        <a:effectLst/>
      </c:spPr>
    </c:plotArea>
    <c:legend>
      <c:legendPos val="b"/>
      <c:layout>
        <c:manualLayout>
          <c:xMode val="edge"/>
          <c:yMode val="edge"/>
          <c:x val="0"/>
          <c:y val="7.3726127843284542E-2"/>
          <c:w val="0.2138526585957651"/>
          <c:h val="5.8283971334184323E-2"/>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sz="85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pageMargins b="0.78740157499999996" l="0.7" r="0.7" t="0.78740157499999996"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11425042457933E-3"/>
          <c:y val="0.1514375727614308"/>
          <c:w val="0.90619546086150993"/>
          <c:h val="0.66757401746306799"/>
        </c:manualLayout>
      </c:layout>
      <c:barChart>
        <c:barDir val="col"/>
        <c:grouping val="clustered"/>
        <c:varyColors val="0"/>
        <c:ser>
          <c:idx val="0"/>
          <c:order val="0"/>
          <c:invertIfNegative val="0"/>
          <c:dLbls>
            <c:spPr>
              <a:noFill/>
              <a:ln>
                <a:noFill/>
              </a:ln>
              <a:effectLst/>
            </c:spPr>
            <c:txPr>
              <a:bodyPr wrap="square" lIns="38100" tIns="19050" rIns="38100" bIns="19050" anchor="ctr">
                <a:spAutoFit/>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'1207'!$P$4:$U$4</c:f>
              <c:numCache>
                <c:formatCode>General</c:formatCode>
                <c:ptCount val="6"/>
                <c:pt idx="0">
                  <c:v>2005</c:v>
                </c:pt>
                <c:pt idx="1">
                  <c:v>2009</c:v>
                </c:pt>
                <c:pt idx="2">
                  <c:v>2013</c:v>
                </c:pt>
                <c:pt idx="3">
                  <c:v>2017</c:v>
                </c:pt>
                <c:pt idx="4">
                  <c:v>2021</c:v>
                </c:pt>
                <c:pt idx="5">
                  <c:v>2025</c:v>
                </c:pt>
              </c:numCache>
            </c:numRef>
          </c:cat>
          <c:val>
            <c:numRef>
              <c:f>'1207'!$P$5:$U$5</c:f>
              <c:numCache>
                <c:formatCode>General</c:formatCode>
                <c:ptCount val="6"/>
                <c:pt idx="0">
                  <c:v>73.7</c:v>
                </c:pt>
                <c:pt idx="1">
                  <c:v>69.099999999999994</c:v>
                </c:pt>
                <c:pt idx="2">
                  <c:v>68.599999999999994</c:v>
                </c:pt>
                <c:pt idx="3">
                  <c:v>72.099999999999994</c:v>
                </c:pt>
                <c:pt idx="4">
                  <c:v>73.3</c:v>
                </c:pt>
                <c:pt idx="5" formatCode="0.0">
                  <c:v>80.226093298549756</c:v>
                </c:pt>
              </c:numCache>
            </c:numRef>
          </c:val>
          <c:extLst>
            <c:ext xmlns:c16="http://schemas.microsoft.com/office/drawing/2014/chart" uri="{C3380CC4-5D6E-409C-BE32-E72D297353CC}">
              <c16:uniqueId val="{00000000-D028-4E66-BFF7-66E0FDF68648}"/>
            </c:ext>
          </c:extLst>
        </c:ser>
        <c:dLbls>
          <c:showLegendKey val="0"/>
          <c:showVal val="0"/>
          <c:showCatName val="0"/>
          <c:showSerName val="0"/>
          <c:showPercent val="0"/>
          <c:showBubbleSize val="0"/>
        </c:dLbls>
        <c:gapWidth val="150"/>
        <c:axId val="239302144"/>
        <c:axId val="239303680"/>
      </c:barChart>
      <c:catAx>
        <c:axId val="239302144"/>
        <c:scaling>
          <c:orientation val="minMax"/>
        </c:scaling>
        <c:delete val="0"/>
        <c:axPos val="b"/>
        <c:numFmt formatCode="General" sourceLinked="1"/>
        <c:majorTickMark val="out"/>
        <c:minorTickMark val="none"/>
        <c:tickLblPos val="nextTo"/>
        <c:spPr>
          <a:ln>
            <a:solidFill>
              <a:sysClr val="window" lastClr="FFFFFF">
                <a:lumMod val="85000"/>
              </a:sysClr>
            </a:solid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03680"/>
        <c:crosses val="autoZero"/>
        <c:auto val="1"/>
        <c:lblAlgn val="ctr"/>
        <c:lblOffset val="100"/>
        <c:noMultiLvlLbl val="0"/>
      </c:catAx>
      <c:valAx>
        <c:axId val="239303680"/>
        <c:scaling>
          <c:orientation val="minMax"/>
          <c:max val="100"/>
          <c:min val="0"/>
        </c:scaling>
        <c:delete val="0"/>
        <c:axPos val="r"/>
        <c:majorGridlines>
          <c:spPr>
            <a:ln w="28575">
              <a:solidFill>
                <a:schemeClr val="bg1"/>
              </a:solidFill>
            </a:ln>
          </c:spPr>
        </c:majorGridlines>
        <c:numFmt formatCode="[=0]&quot;-&quot;;#\ ##0\ \ " sourceLinked="0"/>
        <c:majorTickMark val="out"/>
        <c:minorTickMark val="none"/>
        <c:tickLblPos val="nextTo"/>
        <c:spPr>
          <a:ln>
            <a:noFill/>
          </a:ln>
        </c:spPr>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crossAx val="239302144"/>
        <c:crosses val="max"/>
        <c:crossBetween val="between"/>
      </c:valAx>
      <c:spPr>
        <a:solidFill>
          <a:schemeClr val="bg1">
            <a:lumMod val="95000"/>
          </a:schemeClr>
        </a:solidFill>
      </c:spPr>
    </c:plotArea>
    <c:plotVisOnly val="0"/>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de-DE"/>
    </a:p>
  </c:txPr>
  <c:printSettings>
    <c:headerFooter>
      <c:oddFooter>&amp;L&amp;"Open Sans,Standard"&amp;8Statistisches Jahrbuch 2019 - 2022
&amp;R&amp;"Open Sans,Standard"&amp;8&amp;S+278
</c:oddFooter>
    </c:headerFooter>
    <c:pageMargins b="0.78740157499999996" l="0.7" r="0.7" t="0.78740157499999996" header="0.3" footer="0.3"/>
    <c:pageSetup orientation="portrait"/>
    <c:legacyDrawingHF r:id="rId2"/>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7897711845586E-2"/>
          <c:y val="0.16095268529569898"/>
          <c:w val="0.91392359654102795"/>
          <c:h val="0.72543329690123848"/>
        </c:manualLayout>
      </c:layout>
      <c:barChart>
        <c:barDir val="col"/>
        <c:grouping val="stacked"/>
        <c:varyColors val="0"/>
        <c:ser>
          <c:idx val="0"/>
          <c:order val="0"/>
          <c:tx>
            <c:v>Männer</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('1208'!$B$5,'1208'!$D$5,'1208'!$F$5,'1208'!$H$5,'1208'!$J$5,'1208'!$L$5,'1208'!$N$5,'1208'!$P$5)</c:f>
              <c:numCache>
                <c:formatCode>[=0]"-  ";#\ ##0\ \ </c:formatCode>
                <c:ptCount val="8"/>
                <c:pt idx="0">
                  <c:v>8</c:v>
                </c:pt>
                <c:pt idx="1">
                  <c:v>1</c:v>
                </c:pt>
                <c:pt idx="2">
                  <c:v>3</c:v>
                </c:pt>
                <c:pt idx="3">
                  <c:v>4</c:v>
                </c:pt>
                <c:pt idx="4">
                  <c:v>7</c:v>
                </c:pt>
                <c:pt idx="5">
                  <c:v>5</c:v>
                </c:pt>
                <c:pt idx="6">
                  <c:v>12</c:v>
                </c:pt>
                <c:pt idx="7">
                  <c:v>7</c:v>
                </c:pt>
              </c:numCache>
            </c:numRef>
          </c:val>
          <c:extLst>
            <c:ext xmlns:c16="http://schemas.microsoft.com/office/drawing/2014/chart" uri="{C3380CC4-5D6E-409C-BE32-E72D297353CC}">
              <c16:uniqueId val="{00000000-5D70-4356-9247-716F0E442746}"/>
            </c:ext>
          </c:extLst>
        </c:ser>
        <c:ser>
          <c:idx val="1"/>
          <c:order val="1"/>
          <c:tx>
            <c:v>Frauen</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50" b="0"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('1208'!$C$5,'1208'!$E$5,'1208'!$G$5,'1208'!$I$5,'1208'!$K$5,'1208'!$M$5,'1208'!$O$5,'1208'!$Q$5)</c:f>
              <c:numCache>
                <c:formatCode>[=0]"-  ";#\ ##0\ \ </c:formatCode>
                <c:ptCount val="8"/>
                <c:pt idx="0">
                  <c:v>3</c:v>
                </c:pt>
                <c:pt idx="1">
                  <c:v>5</c:v>
                </c:pt>
                <c:pt idx="2">
                  <c:v>4</c:v>
                </c:pt>
                <c:pt idx="3">
                  <c:v>2</c:v>
                </c:pt>
                <c:pt idx="4">
                  <c:v>2</c:v>
                </c:pt>
                <c:pt idx="5">
                  <c:v>2</c:v>
                </c:pt>
                <c:pt idx="6">
                  <c:v>3</c:v>
                </c:pt>
                <c:pt idx="7">
                  <c:v>2</c:v>
                </c:pt>
              </c:numCache>
            </c:numRef>
          </c:val>
          <c:extLst>
            <c:ext xmlns:c16="http://schemas.microsoft.com/office/drawing/2014/chart" uri="{C3380CC4-5D6E-409C-BE32-E72D297353CC}">
              <c16:uniqueId val="{00000001-5D70-4356-9247-716F0E442746}"/>
            </c:ext>
          </c:extLst>
        </c:ser>
        <c:ser>
          <c:idx val="2"/>
          <c:order val="2"/>
          <c:spPr>
            <a:solidFill>
              <a:schemeClr val="accent3"/>
            </a:solidFill>
            <a:ln>
              <a:noFill/>
            </a:ln>
            <a:effectLst/>
          </c:spPr>
          <c:invertIfNegative val="0"/>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'1208'!$A$1</c:f>
              <c:numCache>
                <c:formatCode>General</c:formatCode>
                <c:ptCount val="1"/>
                <c:pt idx="0">
                  <c:v>0</c:v>
                </c:pt>
              </c:numCache>
            </c:numRef>
          </c:val>
          <c:extLst>
            <c:ext xmlns:c16="http://schemas.microsoft.com/office/drawing/2014/chart" uri="{C3380CC4-5D6E-409C-BE32-E72D297353CC}">
              <c16:uniqueId val="{00000002-5D70-4356-9247-716F0E442746}"/>
            </c:ext>
          </c:extLst>
        </c:ser>
        <c:ser>
          <c:idx val="3"/>
          <c:order val="3"/>
          <c:spPr>
            <a:solidFill>
              <a:schemeClr val="accent4"/>
            </a:solidFill>
            <a:ln>
              <a:noFill/>
            </a:ln>
            <a:effectLst/>
          </c:spPr>
          <c:invertIfNegative val="0"/>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'1208'!$A$1</c:f>
              <c:numCache>
                <c:formatCode>General</c:formatCode>
                <c:ptCount val="1"/>
                <c:pt idx="0">
                  <c:v>0</c:v>
                </c:pt>
              </c:numCache>
            </c:numRef>
          </c:val>
          <c:extLst>
            <c:ext xmlns:c16="http://schemas.microsoft.com/office/drawing/2014/chart" uri="{C3380CC4-5D6E-409C-BE32-E72D297353CC}">
              <c16:uniqueId val="{00000003-5D70-4356-9247-716F0E442746}"/>
            </c:ext>
          </c:extLst>
        </c:ser>
        <c:ser>
          <c:idx val="4"/>
          <c:order val="4"/>
          <c:spPr>
            <a:solidFill>
              <a:schemeClr val="accent5"/>
            </a:solidFill>
            <a:ln>
              <a:noFill/>
            </a:ln>
            <a:effectLst/>
          </c:spPr>
          <c:invertIfNegative val="0"/>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'1208'!$A$37</c:f>
              <c:numCache>
                <c:formatCode>General</c:formatCode>
                <c:ptCount val="1"/>
              </c:numCache>
            </c:numRef>
          </c:val>
          <c:extLst>
            <c:ext xmlns:c16="http://schemas.microsoft.com/office/drawing/2014/chart" uri="{C3380CC4-5D6E-409C-BE32-E72D297353CC}">
              <c16:uniqueId val="{00000004-5D70-4356-9247-716F0E442746}"/>
            </c:ext>
          </c:extLst>
        </c:ser>
        <c:ser>
          <c:idx val="5"/>
          <c:order val="5"/>
          <c:spPr>
            <a:solidFill>
              <a:schemeClr val="accent6"/>
            </a:solidFill>
            <a:ln>
              <a:noFill/>
            </a:ln>
            <a:effectLst/>
          </c:spPr>
          <c:invertIfNegative val="0"/>
          <c:cat>
            <c:numRef>
              <c:f>('1208'!$B$3,'1208'!$D$3,'1208'!$F$3,'1208'!$H$3,'1208'!$J$3,'1208'!$L$3,'1208'!$N$3,'1208'!$P$3)</c:f>
              <c:numCache>
                <c:formatCode>General</c:formatCode>
                <c:ptCount val="8"/>
                <c:pt idx="0">
                  <c:v>1998</c:v>
                </c:pt>
                <c:pt idx="1">
                  <c:v>2002</c:v>
                </c:pt>
                <c:pt idx="2">
                  <c:v>2005</c:v>
                </c:pt>
                <c:pt idx="3">
                  <c:v>2009</c:v>
                </c:pt>
                <c:pt idx="4">
                  <c:v>2013</c:v>
                </c:pt>
                <c:pt idx="5">
                  <c:v>2017</c:v>
                </c:pt>
                <c:pt idx="6">
                  <c:v>2021</c:v>
                </c:pt>
                <c:pt idx="7">
                  <c:v>2025</c:v>
                </c:pt>
              </c:numCache>
            </c:numRef>
          </c:cat>
          <c:val>
            <c:numRef>
              <c:f>'1208'!$A$37</c:f>
              <c:numCache>
                <c:formatCode>General</c:formatCode>
                <c:ptCount val="1"/>
              </c:numCache>
            </c:numRef>
          </c:val>
          <c:extLst>
            <c:ext xmlns:c16="http://schemas.microsoft.com/office/drawing/2014/chart" uri="{C3380CC4-5D6E-409C-BE32-E72D297353CC}">
              <c16:uniqueId val="{00000005-5D70-4356-9247-716F0E442746}"/>
            </c:ext>
          </c:extLst>
        </c:ser>
        <c:dLbls>
          <c:showLegendKey val="0"/>
          <c:showVal val="0"/>
          <c:showCatName val="0"/>
          <c:showSerName val="0"/>
          <c:showPercent val="0"/>
          <c:showBubbleSize val="0"/>
        </c:dLbls>
        <c:gapWidth val="150"/>
        <c:overlap val="100"/>
        <c:axId val="583136384"/>
        <c:axId val="583139008"/>
      </c:barChart>
      <c:catAx>
        <c:axId val="58313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83139008"/>
        <c:crosses val="autoZero"/>
        <c:auto val="1"/>
        <c:lblAlgn val="ctr"/>
        <c:lblOffset val="100"/>
        <c:noMultiLvlLbl val="0"/>
      </c:catAx>
      <c:valAx>
        <c:axId val="583139008"/>
        <c:scaling>
          <c:orientation val="minMax"/>
          <c:max val="18"/>
          <c:min val="0"/>
        </c:scaling>
        <c:delete val="0"/>
        <c:axPos val="r"/>
        <c:majorGridlines>
          <c:spPr>
            <a:ln w="31750" cap="flat" cmpd="sng" algn="ctr">
              <a:solidFill>
                <a:schemeClr val="bg1"/>
              </a:solidFill>
              <a:round/>
            </a:ln>
            <a:effectLst/>
          </c:spPr>
        </c:majorGridlines>
        <c:numFmt formatCode="[=0]&quot;-  &quot;;#\ ##0\ \ " sourceLinked="1"/>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583136384"/>
        <c:crosses val="max"/>
        <c:crossBetween val="between"/>
      </c:valAx>
      <c:spPr>
        <a:solidFill>
          <a:schemeClr val="bg1">
            <a:lumMod val="95000"/>
          </a:schemeClr>
        </a:solidFill>
        <a:ln>
          <a:noFill/>
        </a:ln>
        <a:effec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1.5746275862674353E-2"/>
          <c:y val="0.10713799628270793"/>
          <c:w val="0.21320464540594633"/>
          <c:h val="4.1201673992209788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sz="8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w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wmf"/></Relationships>
</file>

<file path=xl/drawings/_rels/vmlDrawing16.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7.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8.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19.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0.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5.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26.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7.emf"/></Relationships>
</file>

<file path=xl/drawings/_rels/vmlDrawing27.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w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12.emf"/><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w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6</xdr:col>
      <xdr:colOff>209549</xdr:colOff>
      <xdr:row>0</xdr:row>
      <xdr:rowOff>0</xdr:rowOff>
    </xdr:from>
    <xdr:to>
      <xdr:col>9</xdr:col>
      <xdr:colOff>10066</xdr:colOff>
      <xdr:row>10</xdr:row>
      <xdr:rowOff>38100</xdr:rowOff>
    </xdr:to>
    <xdr:pic>
      <xdr:nvPicPr>
        <xdr:cNvPr id="3" name="Grafik 2" title="Kapitelbild Wahl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424" y="0"/>
          <a:ext cx="2315117" cy="2305050"/>
        </a:xfrm>
        <a:prstGeom prst="rect">
          <a:avLst/>
        </a:prstGeom>
      </xdr:spPr>
    </xdr:pic>
    <xdr:clientData/>
  </xdr:twoCellAnchor>
  <xdr:twoCellAnchor>
    <xdr:from>
      <xdr:col>0</xdr:col>
      <xdr:colOff>38100</xdr:colOff>
      <xdr:row>25</xdr:row>
      <xdr:rowOff>63955</xdr:rowOff>
    </xdr:from>
    <xdr:to>
      <xdr:col>0</xdr:col>
      <xdr:colOff>209851</xdr:colOff>
      <xdr:row>38</xdr:row>
      <xdr:rowOff>209551</xdr:rowOff>
    </xdr:to>
    <xdr:grpSp>
      <xdr:nvGrpSpPr>
        <xdr:cNvPr id="20" name="Gruppieren 19">
          <a:extLst>
            <a:ext uri="{FF2B5EF4-FFF2-40B4-BE49-F238E27FC236}">
              <a16:creationId xmlns:a16="http://schemas.microsoft.com/office/drawing/2014/main" id="{00000000-0008-0000-0000-000014000000}"/>
            </a:ext>
          </a:extLst>
        </xdr:cNvPr>
        <xdr:cNvGrpSpPr/>
      </xdr:nvGrpSpPr>
      <xdr:grpSpPr>
        <a:xfrm>
          <a:off x="38100" y="4959805"/>
          <a:ext cx="171751" cy="2993571"/>
          <a:chOff x="0" y="4922337"/>
          <a:chExt cx="171751" cy="3192405"/>
        </a:xfrm>
      </xdr:grpSpPr>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04" y="4922337"/>
            <a:ext cx="162226" cy="162000"/>
          </a:xfrm>
          <a:prstGeom prst="rect">
            <a:avLst/>
          </a:prstGeom>
        </xdr:spPr>
      </xdr:pic>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145398"/>
            <a:ext cx="162226" cy="162000"/>
          </a:xfrm>
          <a:prstGeom prst="rect">
            <a:avLst/>
          </a:prstGeom>
        </xdr:spPr>
      </xdr:pic>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364472"/>
            <a:ext cx="162226" cy="162000"/>
          </a:xfrm>
          <a:prstGeom prst="rect">
            <a:avLst/>
          </a:prstGeom>
        </xdr:spPr>
      </xdr:pic>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082644"/>
            <a:ext cx="162226" cy="162000"/>
          </a:xfrm>
          <a:prstGeom prst="rect">
            <a:avLst/>
          </a:prstGeom>
        </xdr:spPr>
      </xdr:pic>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6535345"/>
            <a:ext cx="162226" cy="162000"/>
          </a:xfrm>
          <a:prstGeom prst="rect">
            <a:avLst/>
          </a:prstGeom>
        </xdr:spPr>
      </xdr:pic>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037543"/>
            <a:ext cx="163446" cy="162000"/>
          </a:xfrm>
          <a:prstGeom prst="rect">
            <a:avLst/>
          </a:prstGeom>
        </xdr:spPr>
      </xdr:pic>
      <xdr:pic>
        <xdr:nvPicPr>
          <xdr:cNvPr id="12" name="Grafik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285360"/>
            <a:ext cx="162226" cy="162000"/>
          </a:xfrm>
          <a:prstGeom prst="rect">
            <a:avLst/>
          </a:prstGeom>
        </xdr:spPr>
      </xdr:pic>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504435"/>
            <a:ext cx="162226" cy="162000"/>
          </a:xfrm>
          <a:prstGeom prst="rect">
            <a:avLst/>
          </a:prstGeom>
        </xdr:spPr>
      </xdr:pic>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33667"/>
            <a:ext cx="162226" cy="162000"/>
          </a:xfrm>
          <a:prstGeom prst="rect">
            <a:avLst/>
          </a:prstGeom>
        </xdr:spPr>
      </xdr:pic>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7952742"/>
            <a:ext cx="162225" cy="162000"/>
          </a:xfrm>
          <a:prstGeom prst="rect">
            <a:avLst/>
          </a:prstGeom>
        </xdr:spPr>
      </xdr:pic>
      <xdr:pic>
        <xdr:nvPicPr>
          <xdr:cNvPr id="16" name="Grafik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316142"/>
            <a:ext cx="163232" cy="162000"/>
          </a:xfrm>
          <a:prstGeom prst="rect">
            <a:avLst/>
          </a:prstGeom>
        </xdr:spPr>
      </xdr:pic>
      <xdr:pic>
        <xdr:nvPicPr>
          <xdr:cNvPr id="17" name="Grafik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7" y="6769710"/>
            <a:ext cx="163231" cy="162000"/>
          </a:xfrm>
          <a:prstGeom prst="rect">
            <a:avLst/>
          </a:prstGeom>
        </xdr:spPr>
      </xdr:pic>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835925"/>
            <a:ext cx="163161" cy="162000"/>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603229"/>
            <a:ext cx="163161" cy="162000"/>
          </a:xfrm>
          <a:prstGeom prst="rect">
            <a:avLst/>
          </a:prstGeom>
        </xdr:spPr>
      </xdr:pic>
    </xdr:grpSp>
    <xdr:clientData/>
  </xdr:twoCellAnchor>
  <xdr:twoCellAnchor editAs="oneCell">
    <xdr:from>
      <xdr:col>0</xdr:col>
      <xdr:colOff>38100</xdr:colOff>
      <xdr:row>39</xdr:row>
      <xdr:rowOff>57150</xdr:rowOff>
    </xdr:from>
    <xdr:to>
      <xdr:col>0</xdr:col>
      <xdr:colOff>182100</xdr:colOff>
      <xdr:row>39</xdr:row>
      <xdr:rowOff>201150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100" y="8020050"/>
          <a:ext cx="144000" cy="144000"/>
        </a:xfrm>
        <a:prstGeom prst="rect">
          <a:avLst/>
        </a:prstGeom>
      </xdr:spPr>
    </xdr:pic>
    <xdr:clientData/>
  </xdr:twoCellAnchor>
  <xdr:twoCellAnchor editAs="oneCell">
    <xdr:from>
      <xdr:col>0</xdr:col>
      <xdr:colOff>38100</xdr:colOff>
      <xdr:row>40</xdr:row>
      <xdr:rowOff>57150</xdr:rowOff>
    </xdr:from>
    <xdr:to>
      <xdr:col>0</xdr:col>
      <xdr:colOff>182100</xdr:colOff>
      <xdr:row>40</xdr:row>
      <xdr:rowOff>201150</xdr:rowOff>
    </xdr:to>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8100" y="8458200"/>
          <a:ext cx="144000" cy="1440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0.96917</cdr:y>
    </cdr:from>
    <cdr:to>
      <cdr:x>0.14423</cdr:x>
      <cdr:y>1</cdr:y>
    </cdr:to>
    <cdr:sp macro="" textlink="">
      <cdr:nvSpPr>
        <cdr:cNvPr id="2" name="Textfeld 1"/>
        <cdr:cNvSpPr txBox="1"/>
      </cdr:nvSpPr>
      <cdr:spPr>
        <a:xfrm xmlns:a="http://schemas.openxmlformats.org/drawingml/2006/main">
          <a:off x="0" y="8592615"/>
          <a:ext cx="771627" cy="273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aseline="0">
              <a:latin typeface="Open Sans" panose="020B0606030504020204" pitchFamily="34" charset="0"/>
              <a:ea typeface="Open Sans" panose="020B0606030504020204" pitchFamily="34" charset="0"/>
              <a:cs typeface="Open Sans" panose="020B0606030504020204" pitchFamily="34" charset="0"/>
            </a:rPr>
            <a:t> Kommunale Statistikstelle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0.01105</cdr:x>
      <cdr:y>0.00459</cdr:y>
    </cdr:from>
    <cdr:to>
      <cdr:x>0.74436</cdr:x>
      <cdr:y>0.05521</cdr:y>
    </cdr:to>
    <cdr:sp macro="" textlink="">
      <cdr:nvSpPr>
        <cdr:cNvPr id="3" name="Textfeld 2"/>
        <cdr:cNvSpPr txBox="1"/>
      </cdr:nvSpPr>
      <cdr:spPr>
        <a:xfrm xmlns:a="http://schemas.openxmlformats.org/drawingml/2006/main">
          <a:off x="72870" y="40385"/>
          <a:ext cx="4835896" cy="4453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de-DE" sz="1000" b="1" i="0" baseline="0">
              <a:effectLst/>
              <a:latin typeface="Open Sans" panose="020B0606030504020204" pitchFamily="34" charset="0"/>
              <a:ea typeface="Open Sans" panose="020B0606030504020204" pitchFamily="34" charset="0"/>
              <a:cs typeface="Open Sans" panose="020B0606030504020204" pitchFamily="34" charset="0"/>
            </a:rPr>
            <a:t>Wahlbeteiligung an Kommunalwahlen 2018 und 2023 nach Wahlkreisen</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a:r>
            <a:rPr lang="de-DE" sz="1000" b="0" i="0" baseline="0">
              <a:effectLst/>
              <a:latin typeface="Open Sans" panose="020B0606030504020204" pitchFamily="34" charset="0"/>
              <a:ea typeface="Open Sans" panose="020B0606030504020204" pitchFamily="34" charset="0"/>
              <a:cs typeface="Open Sans" panose="020B0606030504020204" pitchFamily="34" charset="0"/>
            </a:rPr>
            <a:t>in %</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133349</xdr:rowOff>
    </xdr:from>
    <xdr:to>
      <xdr:col>13</xdr:col>
      <xdr:colOff>175508</xdr:colOff>
      <xdr:row>60</xdr:row>
      <xdr:rowOff>19049</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276224"/>
          <a:ext cx="5880983" cy="8315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33130</xdr:colOff>
      <xdr:row>41</xdr:row>
      <xdr:rowOff>104775</xdr:rowOff>
    </xdr:from>
    <xdr:to>
      <xdr:col>9</xdr:col>
      <xdr:colOff>352425</xdr:colOff>
      <xdr:row>60</xdr:row>
      <xdr:rowOff>38100</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0.92202</cdr:y>
    </cdr:from>
    <cdr:to>
      <cdr:x>0.97868</cdr:x>
      <cdr:y>1</cdr:y>
    </cdr:to>
    <cdr:sp macro="" textlink="">
      <cdr:nvSpPr>
        <cdr:cNvPr id="3" name="Textfeld 1"/>
        <cdr:cNvSpPr txBox="1"/>
      </cdr:nvSpPr>
      <cdr:spPr>
        <a:xfrm xmlns:a="http://schemas.openxmlformats.org/drawingml/2006/main">
          <a:off x="0" y="2107738"/>
          <a:ext cx="5798239" cy="1782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a:t>
          </a:r>
        </a:p>
      </cdr:txBody>
    </cdr:sp>
  </cdr:relSizeAnchor>
  <cdr:relSizeAnchor xmlns:cdr="http://schemas.openxmlformats.org/drawingml/2006/chartDrawing">
    <cdr:from>
      <cdr:x>0</cdr:x>
      <cdr:y>0</cdr:y>
    </cdr:from>
    <cdr:to>
      <cdr:x>0.14118</cdr:x>
      <cdr:y>0.2397</cdr:y>
    </cdr:to>
    <cdr:sp macro="" textlink="">
      <cdr:nvSpPr>
        <cdr:cNvPr id="4" name="Textfeld 3"/>
        <cdr:cNvSpPr txBox="1"/>
      </cdr:nvSpPr>
      <cdr:spPr>
        <a:xfrm xmlns:a="http://schemas.openxmlformats.org/drawingml/2006/main">
          <a:off x="0" y="0"/>
          <a:ext cx="836428" cy="54795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Wahlbeteiligung</a:t>
          </a:r>
          <a:r>
            <a:rPr lang="de-DE" sz="1000" b="1" baseline="0">
              <a:latin typeface="Open Sans" panose="020B0606030504020204" pitchFamily="34" charset="0"/>
              <a:ea typeface="Open Sans" panose="020B0606030504020204" pitchFamily="34" charset="0"/>
              <a:cs typeface="Open Sans" panose="020B0606030504020204" pitchFamily="34" charset="0"/>
            </a:rPr>
            <a:t> der Landtagswahl 2022 </a:t>
          </a:r>
          <a:r>
            <a:rPr lang="de-DE" sz="1000" b="1">
              <a:latin typeface="Open Sans" panose="020B0606030504020204" pitchFamily="34" charset="0"/>
              <a:ea typeface="Open Sans" panose="020B0606030504020204" pitchFamily="34" charset="0"/>
              <a:cs typeface="Open Sans" panose="020B0606030504020204" pitchFamily="34" charset="0"/>
            </a:rPr>
            <a:t>nach Wahlkreisen </a:t>
          </a: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381000</xdr:colOff>
      <xdr:row>65</xdr:row>
      <xdr:rowOff>76200</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0"/>
          <a:ext cx="5934074" cy="8124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9</xdr:row>
      <xdr:rowOff>111126</xdr:rowOff>
    </xdr:from>
    <xdr:to>
      <xdr:col>12</xdr:col>
      <xdr:colOff>254000</xdr:colOff>
      <xdr:row>37</xdr:row>
      <xdr:rowOff>180975</xdr:rowOff>
    </xdr:to>
    <xdr:graphicFrame macro="">
      <xdr:nvGraphicFramePr>
        <xdr:cNvPr id="3" name="Diagram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0.9384</cdr:y>
    </cdr:from>
    <cdr:to>
      <cdr:x>0.97615</cdr:x>
      <cdr:y>1</cdr:y>
    </cdr:to>
    <cdr:sp macro="" textlink="">
      <cdr:nvSpPr>
        <cdr:cNvPr id="2" name="Textfeld 1"/>
        <cdr:cNvSpPr txBox="1"/>
      </cdr:nvSpPr>
      <cdr:spPr>
        <a:xfrm xmlns:a="http://schemas.openxmlformats.org/drawingml/2006/main">
          <a:off x="0" y="5175249"/>
          <a:ext cx="5495032" cy="3397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a:t>
          </a:r>
          <a:r>
            <a:rPr lang="de-DE" sz="800">
              <a:latin typeface="Open Sans" panose="020B0606030504020204" pitchFamily="34" charset="0"/>
              <a:ea typeface="Open Sans" panose="020B0606030504020204" pitchFamily="34" charset="0"/>
              <a:cs typeface="Open Sans" panose="020B0606030504020204" pitchFamily="34" charset="0"/>
            </a:rPr>
            <a:t>1.102.2</a:t>
          </a:r>
          <a:r>
            <a:rPr lang="de-DE" sz="850">
              <a:latin typeface="Open Sans" panose="020B0606030504020204" pitchFamily="34" charset="0"/>
              <a:ea typeface="Open Sans" panose="020B0606030504020204" pitchFamily="34" charset="0"/>
              <a:cs typeface="Open Sans" panose="020B0606030504020204" pitchFamily="34" charset="0"/>
            </a:rPr>
            <a:t>, Kommunale Statistikstelle</a:t>
          </a:r>
        </a:p>
      </cdr:txBody>
    </cdr:sp>
  </cdr:relSizeAnchor>
  <cdr:relSizeAnchor xmlns:cdr="http://schemas.openxmlformats.org/drawingml/2006/chartDrawing">
    <cdr:from>
      <cdr:x>0</cdr:x>
      <cdr:y>0.00364</cdr:y>
    </cdr:from>
    <cdr:to>
      <cdr:x>0.15262</cdr:x>
      <cdr:y>0.09107</cdr:y>
    </cdr:to>
    <cdr:sp macro="" textlink="">
      <cdr:nvSpPr>
        <cdr:cNvPr id="3" name="Textfeld 2"/>
        <cdr:cNvSpPr txBox="1"/>
      </cdr:nvSpPr>
      <cdr:spPr>
        <a:xfrm xmlns:a="http://schemas.openxmlformats.org/drawingml/2006/main">
          <a:off x="0" y="19051"/>
          <a:ext cx="914400" cy="457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eaLnBrk="1" fontAlgn="auto" latinLnBrk="0" hangingPunct="1"/>
          <a:r>
            <a:rPr lang="de-DE" sz="1000" b="1" i="0" baseline="0">
              <a:effectLst/>
              <a:latin typeface="Open Sans" panose="020B0606030504020204" pitchFamily="34" charset="0"/>
              <a:ea typeface="Open Sans" panose="020B0606030504020204" pitchFamily="34" charset="0"/>
              <a:cs typeface="Open Sans" panose="020B0606030504020204" pitchFamily="34" charset="0"/>
            </a:rPr>
            <a:t>Entwicklung der Lübecker Kandidierenden zu Landtagswahlen nach Geschlecht</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pPr rtl="0" eaLnBrk="1" fontAlgn="auto" latinLnBrk="0" hangingPunct="1"/>
          <a:r>
            <a:rPr lang="de-DE" sz="1000" b="0" i="0" baseline="0">
              <a:effectLst/>
              <a:latin typeface="Open Sans" panose="020B0606030504020204" pitchFamily="34" charset="0"/>
              <a:ea typeface="Open Sans" panose="020B0606030504020204" pitchFamily="34" charset="0"/>
              <a:cs typeface="Open Sans" panose="020B0606030504020204" pitchFamily="34" charset="0"/>
            </a:rPr>
            <a:t>Anzahl</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74545</xdr:colOff>
      <xdr:row>66</xdr:row>
      <xdr:rowOff>24846</xdr:rowOff>
    </xdr:from>
    <xdr:to>
      <xdr:col>14</xdr:col>
      <xdr:colOff>314739</xdr:colOff>
      <xdr:row>83</xdr:row>
      <xdr:rowOff>0</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0.00678</cdr:x>
      <cdr:y>0.9086</cdr:y>
    </cdr:from>
    <cdr:to>
      <cdr:x>0.98546</cdr:x>
      <cdr:y>1</cdr:y>
    </cdr:to>
    <cdr:sp macro="" textlink="">
      <cdr:nvSpPr>
        <cdr:cNvPr id="3" name="Textfeld 1"/>
        <cdr:cNvSpPr txBox="1"/>
      </cdr:nvSpPr>
      <cdr:spPr>
        <a:xfrm xmlns:a="http://schemas.openxmlformats.org/drawingml/2006/main">
          <a:off x="37007" y="2799524"/>
          <a:ext cx="5341867" cy="2816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a:t>
          </a:r>
        </a:p>
      </cdr:txBody>
    </cdr:sp>
  </cdr:relSizeAnchor>
  <cdr:relSizeAnchor xmlns:cdr="http://schemas.openxmlformats.org/drawingml/2006/chartDrawing">
    <cdr:from>
      <cdr:x>0</cdr:x>
      <cdr:y>0</cdr:y>
    </cdr:from>
    <cdr:to>
      <cdr:x>0.14118</cdr:x>
      <cdr:y>0.34969</cdr:y>
    </cdr:to>
    <cdr:sp macro="" textlink="">
      <cdr:nvSpPr>
        <cdr:cNvPr id="4" name="Textfeld 3"/>
        <cdr:cNvSpPr txBox="1"/>
      </cdr:nvSpPr>
      <cdr:spPr>
        <a:xfrm xmlns:a="http://schemas.openxmlformats.org/drawingml/2006/main">
          <a:off x="0" y="0"/>
          <a:ext cx="821928" cy="10138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Wahlbeteiligung</a:t>
          </a:r>
          <a:r>
            <a:rPr lang="de-DE" sz="1000" b="1" baseline="0">
              <a:latin typeface="Open Sans" panose="020B0606030504020204" pitchFamily="34" charset="0"/>
              <a:ea typeface="Open Sans" panose="020B0606030504020204" pitchFamily="34" charset="0"/>
              <a:cs typeface="Open Sans" panose="020B0606030504020204" pitchFamily="34" charset="0"/>
            </a:rPr>
            <a:t> an Bundestagswahlen </a:t>
          </a: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9</xdr:col>
      <xdr:colOff>628650</xdr:colOff>
      <xdr:row>52</xdr:row>
      <xdr:rowOff>12584</xdr:rowOff>
    </xdr:to>
    <xdr:pic>
      <xdr:nvPicPr>
        <xdr:cNvPr id="3" name="Grafik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9525" y="9525"/>
          <a:ext cx="5962650" cy="8423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0</xdr:col>
      <xdr:colOff>162000</xdr:colOff>
      <xdr:row>65</xdr:row>
      <xdr:rowOff>162000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138047"/>
          <a:ext cx="162000" cy="162000"/>
        </a:xfrm>
        <a:prstGeom prst="rect">
          <a:avLst/>
        </a:prstGeom>
      </xdr:spPr>
    </xdr:pic>
    <xdr:clientData/>
  </xdr:twoCellAnchor>
  <xdr:twoCellAnchor editAs="oneCell">
    <xdr:from>
      <xdr:col>0</xdr:col>
      <xdr:colOff>0</xdr:colOff>
      <xdr:row>66</xdr:row>
      <xdr:rowOff>0</xdr:rowOff>
    </xdr:from>
    <xdr:to>
      <xdr:col>0</xdr:col>
      <xdr:colOff>162000</xdr:colOff>
      <xdr:row>66</xdr:row>
      <xdr:rowOff>162000</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9310688"/>
          <a:ext cx="162000" cy="162000"/>
        </a:xfrm>
        <a:prstGeom prst="rect">
          <a:avLst/>
        </a:prstGeom>
      </xdr:spPr>
    </xdr:pic>
    <xdr:clientData/>
  </xdr:twoCellAnchor>
  <xdr:twoCellAnchor editAs="oneCell">
    <xdr:from>
      <xdr:col>0</xdr:col>
      <xdr:colOff>0</xdr:colOff>
      <xdr:row>67</xdr:row>
      <xdr:rowOff>0</xdr:rowOff>
    </xdr:from>
    <xdr:to>
      <xdr:col>0</xdr:col>
      <xdr:colOff>162000</xdr:colOff>
      <xdr:row>67</xdr:row>
      <xdr:rowOff>162000</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483328"/>
          <a:ext cx="162000" cy="162000"/>
        </a:xfrm>
        <a:prstGeom prst="rect">
          <a:avLst/>
        </a:prstGeom>
      </xdr:spPr>
    </xdr:pic>
    <xdr:clientData/>
  </xdr:twoCellAnchor>
  <xdr:twoCellAnchor editAs="oneCell">
    <xdr:from>
      <xdr:col>0</xdr:col>
      <xdr:colOff>9525</xdr:colOff>
      <xdr:row>64</xdr:row>
      <xdr:rowOff>0</xdr:rowOff>
    </xdr:from>
    <xdr:to>
      <xdr:col>0</xdr:col>
      <xdr:colOff>135525</xdr:colOff>
      <xdr:row>64</xdr:row>
      <xdr:rowOff>131214</xdr:rowOff>
    </xdr:to>
    <xdr:pic>
      <xdr:nvPicPr>
        <xdr:cNvPr id="6" name="Grafik 5">
          <a:extLst>
            <a:ext uri="{FF2B5EF4-FFF2-40B4-BE49-F238E27FC236}">
              <a16:creationId xmlns:a16="http://schemas.microsoft.com/office/drawing/2014/main" id="{5AB6C611-C84F-4931-8E4F-A9E0100112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 y="9058275"/>
          <a:ext cx="126000" cy="13121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9</xdr:row>
      <xdr:rowOff>47624</xdr:rowOff>
    </xdr:from>
    <xdr:to>
      <xdr:col>16</xdr:col>
      <xdr:colOff>152400</xdr:colOff>
      <xdr:row>38</xdr:row>
      <xdr:rowOff>47625</xdr:rowOff>
    </xdr:to>
    <xdr:graphicFrame macro="">
      <xdr:nvGraphicFramePr>
        <xdr:cNvPr id="2" name="Diagram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0.93581</cdr:y>
    </cdr:from>
    <cdr:to>
      <cdr:x>0.98161</cdr:x>
      <cdr:y>1</cdr:y>
    </cdr:to>
    <cdr:sp macro="" textlink="">
      <cdr:nvSpPr>
        <cdr:cNvPr id="2" name="Textfeld 1"/>
        <cdr:cNvSpPr txBox="1"/>
      </cdr:nvSpPr>
      <cdr:spPr>
        <a:xfrm xmlns:a="http://schemas.openxmlformats.org/drawingml/2006/main">
          <a:off x="0" y="5276851"/>
          <a:ext cx="5591174" cy="3619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a:t>
          </a:r>
        </a:p>
      </cdr:txBody>
    </cdr:sp>
  </cdr:relSizeAnchor>
  <cdr:relSizeAnchor xmlns:cdr="http://schemas.openxmlformats.org/drawingml/2006/chartDrawing">
    <cdr:from>
      <cdr:x>0.01505</cdr:x>
      <cdr:y>0.04381</cdr:y>
    </cdr:from>
    <cdr:to>
      <cdr:x>0.17559</cdr:x>
      <cdr:y>0.29124</cdr:y>
    </cdr:to>
    <cdr:sp macro="" textlink="">
      <cdr:nvSpPr>
        <cdr:cNvPr id="3" name="Textfeld 2"/>
        <cdr:cNvSpPr txBox="1"/>
      </cdr:nvSpPr>
      <cdr:spPr>
        <a:xfrm xmlns:a="http://schemas.openxmlformats.org/drawingml/2006/main">
          <a:off x="85725" y="1619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0.02007</cdr:x>
      <cdr:y>0.0232</cdr:y>
    </cdr:from>
    <cdr:to>
      <cdr:x>0.1806</cdr:x>
      <cdr:y>0.27062</cdr:y>
    </cdr:to>
    <cdr:sp macro="" textlink="">
      <cdr:nvSpPr>
        <cdr:cNvPr id="4" name="Textfeld 3"/>
        <cdr:cNvSpPr txBox="1"/>
      </cdr:nvSpPr>
      <cdr:spPr>
        <a:xfrm xmlns:a="http://schemas.openxmlformats.org/drawingml/2006/main">
          <a:off x="114300" y="857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cdr:x>
      <cdr:y>0</cdr:y>
    </cdr:from>
    <cdr:to>
      <cdr:x>0.16054</cdr:x>
      <cdr:y>0.09204</cdr:y>
    </cdr:to>
    <cdr:sp macro="" textlink="">
      <cdr:nvSpPr>
        <cdr:cNvPr id="5" name="Textfeld 4"/>
        <cdr:cNvSpPr txBox="1"/>
      </cdr:nvSpPr>
      <cdr:spPr>
        <a:xfrm xmlns:a="http://schemas.openxmlformats.org/drawingml/2006/main">
          <a:off x="0" y="0"/>
          <a:ext cx="914400" cy="4953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DE" sz="1000" b="1" i="0" baseline="0">
              <a:effectLst/>
              <a:latin typeface="Open Sans" panose="020B0606030504020204" pitchFamily="34" charset="0"/>
              <a:ea typeface="Open Sans" panose="020B0606030504020204" pitchFamily="34" charset="0"/>
              <a:cs typeface="Open Sans" panose="020B0606030504020204" pitchFamily="34" charset="0"/>
            </a:rPr>
            <a:t>Entwicklung der Lübecker Kandidierenden zu Bundestagswahlen nach Geschlecht</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de-DE" sz="1000" b="0" i="0" baseline="0">
              <a:effectLst/>
              <a:latin typeface="Open Sans" panose="020B0606030504020204" pitchFamily="34" charset="0"/>
              <a:ea typeface="Open Sans" panose="020B0606030504020204" pitchFamily="34" charset="0"/>
              <a:cs typeface="Open Sans" panose="020B0606030504020204" pitchFamily="34" charset="0"/>
            </a:rPr>
            <a:t>Anzahl</a:t>
          </a:r>
          <a:endParaRPr lang="de-DE" sz="1000">
            <a:effectLst/>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endParaRPr lang="de-DE"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84</xdr:row>
      <xdr:rowOff>21981</xdr:rowOff>
    </xdr:from>
    <xdr:to>
      <xdr:col>13</xdr:col>
      <xdr:colOff>285750</xdr:colOff>
      <xdr:row>100</xdr:row>
      <xdr:rowOff>124557</xdr:rowOff>
    </xdr:to>
    <xdr:graphicFrame macro="">
      <xdr:nvGraphicFramePr>
        <xdr:cNvPr id="2" name="Diagramm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0.00678</cdr:x>
      <cdr:y>0.9086</cdr:y>
    </cdr:from>
    <cdr:to>
      <cdr:x>0.98546</cdr:x>
      <cdr:y>1</cdr:y>
    </cdr:to>
    <cdr:sp macro="" textlink="">
      <cdr:nvSpPr>
        <cdr:cNvPr id="3" name="Textfeld 1"/>
        <cdr:cNvSpPr txBox="1"/>
      </cdr:nvSpPr>
      <cdr:spPr>
        <a:xfrm xmlns:a="http://schemas.openxmlformats.org/drawingml/2006/main">
          <a:off x="37007" y="2799524"/>
          <a:ext cx="5341867" cy="2816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 Kommunale Statistikstelle </a:t>
          </a:r>
        </a:p>
      </cdr:txBody>
    </cdr:sp>
  </cdr:relSizeAnchor>
  <cdr:relSizeAnchor xmlns:cdr="http://schemas.openxmlformats.org/drawingml/2006/chartDrawing">
    <cdr:from>
      <cdr:x>0.00882</cdr:x>
      <cdr:y>0</cdr:y>
    </cdr:from>
    <cdr:to>
      <cdr:x>0.15</cdr:x>
      <cdr:y>0.34969</cdr:y>
    </cdr:to>
    <cdr:sp macro="" textlink="">
      <cdr:nvSpPr>
        <cdr:cNvPr id="4" name="Textfeld 3"/>
        <cdr:cNvSpPr txBox="1"/>
      </cdr:nvSpPr>
      <cdr:spPr>
        <a:xfrm xmlns:a="http://schemas.openxmlformats.org/drawingml/2006/main">
          <a:off x="52598" y="0"/>
          <a:ext cx="841924" cy="4721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Wahlbeteiligung</a:t>
          </a:r>
          <a:r>
            <a:rPr lang="de-DE" sz="1000" b="1" baseline="0">
              <a:latin typeface="Open Sans" panose="020B0606030504020204" pitchFamily="34" charset="0"/>
              <a:ea typeface="Open Sans" panose="020B0606030504020204" pitchFamily="34" charset="0"/>
              <a:cs typeface="Open Sans" panose="020B0606030504020204" pitchFamily="34" charset="0"/>
            </a:rPr>
            <a:t> an Europawahlen </a:t>
          </a:r>
        </a:p>
        <a:p xmlns:a="http://schemas.openxmlformats.org/drawingml/2006/main">
          <a:r>
            <a:rPr lang="de-DE" sz="1000" b="0">
              <a:latin typeface="Open Sans" panose="020B0606030504020204" pitchFamily="34" charset="0"/>
              <a:ea typeface="Open Sans" panose="020B0606030504020204" pitchFamily="34" charset="0"/>
              <a:cs typeface="Open Sans" panose="020B0606030504020204" pitchFamily="34" charset="0"/>
            </a:rPr>
            <a:t>in %</a:t>
          </a:r>
        </a:p>
      </cdr:txBody>
    </cdr:sp>
  </cdr:relSizeAnchor>
</c:userShapes>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47624</xdr:rowOff>
    </xdr:from>
    <xdr:to>
      <xdr:col>9</xdr:col>
      <xdr:colOff>523875</xdr:colOff>
      <xdr:row>51</xdr:row>
      <xdr:rowOff>69732</xdr:rowOff>
    </xdr:to>
    <xdr:pic>
      <xdr:nvPicPr>
        <xdr:cNvPr id="2" name="Grafik 1">
          <a:extLst>
            <a:ext uri="{FF2B5EF4-FFF2-40B4-BE49-F238E27FC236}">
              <a16:creationId xmlns:a16="http://schemas.microsoft.com/office/drawing/2014/main" id="{00000000-0008-0000-0F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47624"/>
          <a:ext cx="5762625" cy="828028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600075</xdr:colOff>
      <xdr:row>19</xdr:row>
      <xdr:rowOff>495300</xdr:rowOff>
    </xdr:from>
    <xdr:to>
      <xdr:col>1</xdr:col>
      <xdr:colOff>142875</xdr:colOff>
      <xdr:row>21</xdr:row>
      <xdr:rowOff>47625</xdr:rowOff>
    </xdr:to>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600075" y="3219450"/>
          <a:ext cx="16668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1" i="0" u="none" strike="noStrike" baseline="0">
              <a:solidFill>
                <a:srgbClr val="000000"/>
              </a:solidFill>
              <a:latin typeface="Arial"/>
              <a:cs typeface="Arial"/>
            </a:rPr>
            <a:t>1. </a:t>
          </a:r>
          <a:r>
            <a:rPr lang="de-DE" sz="10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Wahlgang</a:t>
          </a:r>
        </a:p>
      </xdr:txBody>
    </xdr:sp>
    <xdr:clientData/>
  </xdr:twoCellAnchor>
  <xdr:twoCellAnchor>
    <xdr:from>
      <xdr:col>0</xdr:col>
      <xdr:colOff>0</xdr:colOff>
      <xdr:row>19</xdr:row>
      <xdr:rowOff>0</xdr:rowOff>
    </xdr:from>
    <xdr:to>
      <xdr:col>2</xdr:col>
      <xdr:colOff>48770</xdr:colOff>
      <xdr:row>39</xdr:row>
      <xdr:rowOff>78910</xdr:rowOff>
    </xdr:to>
    <xdr:graphicFrame macro="">
      <xdr:nvGraphicFramePr>
        <xdr:cNvPr id="6" name="Diagramm 5">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19</xdr:row>
      <xdr:rowOff>0</xdr:rowOff>
    </xdr:from>
    <xdr:to>
      <xdr:col>4</xdr:col>
      <xdr:colOff>585741</xdr:colOff>
      <xdr:row>40</xdr:row>
      <xdr:rowOff>66675</xdr:rowOff>
    </xdr:to>
    <xdr:graphicFrame macro="">
      <xdr:nvGraphicFramePr>
        <xdr:cNvPr id="7" name="Diagramm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18</xdr:row>
      <xdr:rowOff>0</xdr:rowOff>
    </xdr:from>
    <xdr:to>
      <xdr:col>2</xdr:col>
      <xdr:colOff>86870</xdr:colOff>
      <xdr:row>37</xdr:row>
      <xdr:rowOff>31285</xdr:rowOff>
    </xdr:to>
    <xdr:graphicFrame macro="">
      <xdr:nvGraphicFramePr>
        <xdr:cNvPr id="4" name="Diagramm 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18</xdr:row>
      <xdr:rowOff>0</xdr:rowOff>
    </xdr:from>
    <xdr:to>
      <xdr:col>4</xdr:col>
      <xdr:colOff>642891</xdr:colOff>
      <xdr:row>38</xdr:row>
      <xdr:rowOff>9525</xdr:rowOff>
    </xdr:to>
    <xdr:graphicFrame macro="">
      <xdr:nvGraphicFramePr>
        <xdr:cNvPr id="5" name="Diagramm 4">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20</xdr:row>
      <xdr:rowOff>200025</xdr:rowOff>
    </xdr:from>
    <xdr:to>
      <xdr:col>2</xdr:col>
      <xdr:colOff>86870</xdr:colOff>
      <xdr:row>40</xdr:row>
      <xdr:rowOff>97960</xdr:rowOff>
    </xdr:to>
    <xdr:graphicFrame macro="">
      <xdr:nvGraphicFramePr>
        <xdr:cNvPr id="6" name="Diagramm 5">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20</xdr:row>
      <xdr:rowOff>0</xdr:rowOff>
    </xdr:from>
    <xdr:to>
      <xdr:col>4</xdr:col>
      <xdr:colOff>690516</xdr:colOff>
      <xdr:row>40</xdr:row>
      <xdr:rowOff>28575</xdr:rowOff>
    </xdr:to>
    <xdr:graphicFrame macro="">
      <xdr:nvGraphicFramePr>
        <xdr:cNvPr id="7" name="Diagramm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36636</xdr:colOff>
      <xdr:row>19</xdr:row>
      <xdr:rowOff>161192</xdr:rowOff>
    </xdr:from>
    <xdr:to>
      <xdr:col>1</xdr:col>
      <xdr:colOff>1028381</xdr:colOff>
      <xdr:row>40</xdr:row>
      <xdr:rowOff>1977</xdr:rowOff>
    </xdr:to>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19</xdr:row>
      <xdr:rowOff>0</xdr:rowOff>
    </xdr:from>
    <xdr:to>
      <xdr:col>4</xdr:col>
      <xdr:colOff>680991</xdr:colOff>
      <xdr:row>38</xdr:row>
      <xdr:rowOff>142875</xdr:rowOff>
    </xdr:to>
    <xdr:graphicFrame macro="">
      <xdr:nvGraphicFramePr>
        <xdr:cNvPr id="4" name="Diagramm 3">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18</xdr:row>
      <xdr:rowOff>87923</xdr:rowOff>
    </xdr:from>
    <xdr:to>
      <xdr:col>1</xdr:col>
      <xdr:colOff>2931</xdr:colOff>
      <xdr:row>29</xdr:row>
      <xdr:rowOff>117232</xdr:rowOff>
    </xdr:to>
    <xdr:graphicFrame macro="">
      <xdr:nvGraphicFramePr>
        <xdr:cNvPr id="2" name="Diagramm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183172</xdr:rowOff>
    </xdr:from>
    <xdr:to>
      <xdr:col>1</xdr:col>
      <xdr:colOff>285750</xdr:colOff>
      <xdr:row>38</xdr:row>
      <xdr:rowOff>12457</xdr:rowOff>
    </xdr:to>
    <xdr:graphicFrame macro="">
      <xdr:nvGraphicFramePr>
        <xdr:cNvPr id="5" name="Diagramm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266701</xdr:colOff>
      <xdr:row>32</xdr:row>
      <xdr:rowOff>168519</xdr:rowOff>
    </xdr:from>
    <xdr:to>
      <xdr:col>4</xdr:col>
      <xdr:colOff>781051</xdr:colOff>
      <xdr:row>37</xdr:row>
      <xdr:rowOff>444746</xdr:rowOff>
    </xdr:to>
    <xdr:graphicFrame macro="">
      <xdr:nvGraphicFramePr>
        <xdr:cNvPr id="6" name="Diagramm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514350</xdr:colOff>
      <xdr:row>16</xdr:row>
      <xdr:rowOff>133351</xdr:rowOff>
    </xdr:from>
    <xdr:to>
      <xdr:col>4</xdr:col>
      <xdr:colOff>776241</xdr:colOff>
      <xdr:row>30</xdr:row>
      <xdr:rowOff>171451</xdr:rowOff>
    </xdr:to>
    <xdr:graphicFrame macro="">
      <xdr:nvGraphicFramePr>
        <xdr:cNvPr id="7" name="Diagramm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29308</xdr:colOff>
      <xdr:row>41</xdr:row>
      <xdr:rowOff>51288</xdr:rowOff>
    </xdr:from>
    <xdr:to>
      <xdr:col>10</xdr:col>
      <xdr:colOff>372208</xdr:colOff>
      <xdr:row>79</xdr:row>
      <xdr:rowOff>16565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0.06389</cdr:x>
      <cdr:y>0.01593</cdr:y>
    </cdr:from>
    <cdr:to>
      <cdr:x>0.4341</cdr:x>
      <cdr:y>0.36894</cdr:y>
    </cdr:to>
    <cdr:sp macro="" textlink="">
      <cdr:nvSpPr>
        <cdr:cNvPr id="2" name="Textfeld 1"/>
        <cdr:cNvSpPr txBox="1"/>
      </cdr:nvSpPr>
      <cdr:spPr>
        <a:xfrm xmlns:a="http://schemas.openxmlformats.org/drawingml/2006/main">
          <a:off x="165100" y="41275"/>
          <a:ext cx="956697" cy="9148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1. Wahlgang</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0.93686</cdr:y>
    </cdr:from>
    <cdr:to>
      <cdr:x>0.89958</cdr:x>
      <cdr:y>1</cdr:y>
    </cdr:to>
    <cdr:sp macro="" textlink="">
      <cdr:nvSpPr>
        <cdr:cNvPr id="2" name="Textfeld 1"/>
        <cdr:cNvSpPr txBox="1"/>
      </cdr:nvSpPr>
      <cdr:spPr>
        <a:xfrm xmlns:a="http://schemas.openxmlformats.org/drawingml/2006/main">
          <a:off x="0" y="3809999"/>
          <a:ext cx="5498741" cy="2567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50" baseline="0">
            <a:latin typeface="Arial" panose="020B0604020202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0.00887</cdr:y>
    </cdr:from>
    <cdr:to>
      <cdr:x>0.96661</cdr:x>
      <cdr:y>0.02364</cdr:y>
    </cdr:to>
    <cdr:sp macro="" textlink="">
      <cdr:nvSpPr>
        <cdr:cNvPr id="3" name="Textfeld 1"/>
        <cdr:cNvSpPr txBox="1"/>
      </cdr:nvSpPr>
      <cdr:spPr>
        <a:xfrm xmlns:a="http://schemas.openxmlformats.org/drawingml/2006/main">
          <a:off x="0" y="27459"/>
          <a:ext cx="5883248" cy="457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50" b="0">
            <a:effectLst/>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0.02903</cdr:y>
    </cdr:from>
    <cdr:to>
      <cdr:x>0.33369</cdr:x>
      <cdr:y>0.6328</cdr:y>
    </cdr:to>
    <cdr:sp macro="" textlink="">
      <cdr:nvSpPr>
        <cdr:cNvPr id="4" name="Textfeld 3"/>
        <cdr:cNvSpPr txBox="1"/>
      </cdr:nvSpPr>
      <cdr:spPr>
        <a:xfrm xmlns:a="http://schemas.openxmlformats.org/drawingml/2006/main">
          <a:off x="0" y="4396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1. Wahlgang</a:t>
          </a:r>
        </a:p>
      </cdr:txBody>
    </cdr:sp>
  </cdr:relSizeAnchor>
</c:userShapes>
</file>

<file path=xl/drawings/drawing32.xml><?xml version="1.0" encoding="utf-8"?>
<c:userShapes xmlns:c="http://schemas.openxmlformats.org/drawingml/2006/chart">
  <cdr:relSizeAnchor xmlns:cdr="http://schemas.openxmlformats.org/drawingml/2006/chartDrawing">
    <cdr:from>
      <cdr:x>0</cdr:x>
      <cdr:y>0.93686</cdr:y>
    </cdr:from>
    <cdr:to>
      <cdr:x>0.89958</cdr:x>
      <cdr:y>1</cdr:y>
    </cdr:to>
    <cdr:sp macro="" textlink="">
      <cdr:nvSpPr>
        <cdr:cNvPr id="2" name="Textfeld 1"/>
        <cdr:cNvSpPr txBox="1"/>
      </cdr:nvSpPr>
      <cdr:spPr>
        <a:xfrm xmlns:a="http://schemas.openxmlformats.org/drawingml/2006/main">
          <a:off x="0" y="3809999"/>
          <a:ext cx="5498741" cy="2567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50" baseline="0">
            <a:latin typeface="Arial" panose="020B0604020202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0.00887</cdr:y>
    </cdr:from>
    <cdr:to>
      <cdr:x>0.96661</cdr:x>
      <cdr:y>0.02364</cdr:y>
    </cdr:to>
    <cdr:sp macro="" textlink="">
      <cdr:nvSpPr>
        <cdr:cNvPr id="3" name="Textfeld 1"/>
        <cdr:cNvSpPr txBox="1"/>
      </cdr:nvSpPr>
      <cdr:spPr>
        <a:xfrm xmlns:a="http://schemas.openxmlformats.org/drawingml/2006/main">
          <a:off x="0" y="27459"/>
          <a:ext cx="5883248" cy="457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50" b="0">
            <a:effectLst/>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0.0197</cdr:x>
      <cdr:y>0.03354</cdr:y>
    </cdr:from>
    <cdr:to>
      <cdr:x>0.37424</cdr:x>
      <cdr:y>0.63732</cdr:y>
    </cdr:to>
    <cdr:sp macro="" textlink="">
      <cdr:nvSpPr>
        <cdr:cNvPr id="4" name="Textfeld 1"/>
        <cdr:cNvSpPr txBox="1"/>
      </cdr:nvSpPr>
      <cdr:spPr>
        <a:xfrm xmlns:a="http://schemas.openxmlformats.org/drawingml/2006/main">
          <a:off x="50800" y="508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Stichwahl</a:t>
          </a:r>
        </a:p>
      </cdr:txBody>
    </cdr:sp>
  </cdr:relSizeAnchor>
</c:userShapes>
</file>

<file path=xl/drawings/drawing33.xml><?xml version="1.0" encoding="utf-8"?>
<c:userShapes xmlns:c="http://schemas.openxmlformats.org/drawingml/2006/chart">
  <cdr:relSizeAnchor xmlns:cdr="http://schemas.openxmlformats.org/drawingml/2006/chartDrawing">
    <cdr:from>
      <cdr:x>0.0244</cdr:x>
      <cdr:y>0</cdr:y>
    </cdr:from>
    <cdr:to>
      <cdr:x>0.35831</cdr:x>
      <cdr:y>0.26889</cdr:y>
    </cdr:to>
    <cdr:sp macro="" textlink="">
      <cdr:nvSpPr>
        <cdr:cNvPr id="5" name="Textfeld 1"/>
        <cdr:cNvSpPr txBox="1"/>
      </cdr:nvSpPr>
      <cdr:spPr>
        <a:xfrm xmlns:a="http://schemas.openxmlformats.org/drawingml/2006/main">
          <a:off x="66352" y="0"/>
          <a:ext cx="908015" cy="9066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Ergebnis der Stichwahl </a:t>
          </a:r>
        </a:p>
        <a:p xmlns:a="http://schemas.openxmlformats.org/drawingml/2006/main">
          <a:r>
            <a:rPr lang="de-DE" sz="1000">
              <a:latin typeface="Open Sans" panose="020B0606030504020204" pitchFamily="34" charset="0"/>
              <a:ea typeface="Open Sans" panose="020B0606030504020204" pitchFamily="34" charset="0"/>
              <a:cs typeface="Open Sans" panose="020B0606030504020204" pitchFamily="34" charset="0"/>
            </a:rPr>
            <a:t>in %</a:t>
          </a:r>
        </a:p>
      </cdr:txBody>
    </cdr:sp>
  </cdr:relSizeAnchor>
</c:userShapes>
</file>

<file path=xl/drawings/drawing34.xml><?xml version="1.0" encoding="utf-8"?>
<xdr:wsDr xmlns:xdr="http://schemas.openxmlformats.org/drawingml/2006/spreadsheetDrawing" xmlns:a="http://schemas.openxmlformats.org/drawingml/2006/main">
  <xdr:twoCellAnchor>
    <xdr:from>
      <xdr:col>8</xdr:col>
      <xdr:colOff>571500</xdr:colOff>
      <xdr:row>46</xdr:row>
      <xdr:rowOff>57150</xdr:rowOff>
    </xdr:from>
    <xdr:to>
      <xdr:col>11</xdr:col>
      <xdr:colOff>28575</xdr:colOff>
      <xdr:row>47</xdr:row>
      <xdr:rowOff>66675</xdr:rowOff>
    </xdr:to>
    <xdr:sp macro="" textlink="">
      <xdr:nvSpPr>
        <xdr:cNvPr id="2" name="Text 1">
          <a:extLst>
            <a:ext uri="{FF2B5EF4-FFF2-40B4-BE49-F238E27FC236}">
              <a16:creationId xmlns:a16="http://schemas.microsoft.com/office/drawing/2014/main" id="{00000000-0008-0000-1500-000002000000}"/>
            </a:ext>
          </a:extLst>
        </xdr:cNvPr>
        <xdr:cNvSpPr txBox="1">
          <a:spLocks noChangeArrowheads="1"/>
        </xdr:cNvSpPr>
      </xdr:nvSpPr>
      <xdr:spPr bwMode="auto">
        <a:xfrm>
          <a:off x="1828800" y="575310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700" b="0" i="0" u="none" strike="noStrike" baseline="0">
              <a:solidFill>
                <a:srgbClr val="000000"/>
              </a:solidFill>
              <a:latin typeface="Helv"/>
            </a:rPr>
            <a:t>2)</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0.00653</cdr:x>
      <cdr:y>0.00474</cdr:y>
    </cdr:from>
    <cdr:to>
      <cdr:x>0.1689</cdr:x>
      <cdr:y>0.27359</cdr:y>
    </cdr:to>
    <cdr:sp macro="" textlink="">
      <cdr:nvSpPr>
        <cdr:cNvPr id="2" name="Textfeld 1"/>
        <cdr:cNvSpPr txBox="1"/>
      </cdr:nvSpPr>
      <cdr:spPr>
        <a:xfrm xmlns:a="http://schemas.openxmlformats.org/drawingml/2006/main">
          <a:off x="39399" y="15897"/>
          <a:ext cx="979653" cy="90164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Historische Kommunalwahlergebnisse </a:t>
          </a:r>
          <a:r>
            <a:rPr lang="de-DE" sz="1000" b="1" baseline="0">
              <a:latin typeface="Open Sans" panose="020B0606030504020204" pitchFamily="34" charset="0"/>
              <a:ea typeface="Open Sans" panose="020B0606030504020204" pitchFamily="34" charset="0"/>
              <a:cs typeface="Open Sans" panose="020B0606030504020204" pitchFamily="34" charset="0"/>
            </a:rPr>
            <a:t>nach Parteien</a:t>
          </a:r>
        </a:p>
        <a:p xmlns:a="http://schemas.openxmlformats.org/drawingml/2006/main">
          <a:r>
            <a:rPr lang="de-DE" sz="1000" b="0" baseline="0">
              <a:latin typeface="Open Sans" panose="020B0606030504020204" pitchFamily="34" charset="0"/>
              <a:ea typeface="Open Sans" panose="020B0606030504020204" pitchFamily="34" charset="0"/>
              <a:cs typeface="Open Sans" panose="020B0606030504020204" pitchFamily="34" charset="0"/>
            </a:rPr>
            <a:t>in %</a:t>
          </a:r>
          <a:endParaRPr lang="de-DE" sz="1000" b="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0.00362</cdr:x>
      <cdr:y>0.90939</cdr:y>
    </cdr:from>
    <cdr:to>
      <cdr:x>0.15175</cdr:x>
      <cdr:y>0.99417</cdr:y>
    </cdr:to>
    <cdr:sp macro="" textlink="">
      <cdr:nvSpPr>
        <cdr:cNvPr id="3" name="Textfeld 2"/>
        <cdr:cNvSpPr txBox="1"/>
      </cdr:nvSpPr>
      <cdr:spPr>
        <a:xfrm xmlns:a="http://schemas.openxmlformats.org/drawingml/2006/main">
          <a:off x="21981" y="2286750"/>
          <a:ext cx="900396" cy="2131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23</xdr:row>
      <xdr:rowOff>38100</xdr:rowOff>
    </xdr:from>
    <xdr:to>
      <xdr:col>16</xdr:col>
      <xdr:colOff>0</xdr:colOff>
      <xdr:row>42</xdr:row>
      <xdr:rowOff>155708</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374431</xdr:colOff>
      <xdr:row>37</xdr:row>
      <xdr:rowOff>89665</xdr:rowOff>
    </xdr:from>
    <xdr:to>
      <xdr:col>17</xdr:col>
      <xdr:colOff>72259</xdr:colOff>
      <xdr:row>57</xdr:row>
      <xdr:rowOff>45982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0.67497</cdr:x>
      <cdr:y>0.40897</cdr:y>
    </cdr:from>
    <cdr:to>
      <cdr:x>0.80546</cdr:x>
      <cdr:y>0.68667</cdr:y>
    </cdr:to>
    <cdr:sp macro="" textlink="">
      <cdr:nvSpPr>
        <cdr:cNvPr id="2" name="Textfeld 1"/>
        <cdr:cNvSpPr txBox="1"/>
      </cdr:nvSpPr>
      <cdr:spPr>
        <a:xfrm xmlns:a="http://schemas.openxmlformats.org/drawingml/2006/main">
          <a:off x="4114587" y="1395920"/>
          <a:ext cx="795467" cy="9478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solidFill>
                <a:schemeClr val="bg1"/>
              </a:solidFill>
              <a:latin typeface="Open Sans" panose="020B0606030504020204" pitchFamily="34" charset="0"/>
              <a:ea typeface="Open Sans" panose="020B0606030504020204" pitchFamily="34" charset="0"/>
              <a:cs typeface="Open Sans" panose="020B0606030504020204" pitchFamily="34" charset="0"/>
            </a:rPr>
            <a:t>1</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27</xdr:row>
      <xdr:rowOff>19052</xdr:rowOff>
    </xdr:from>
    <xdr:to>
      <xdr:col>3</xdr:col>
      <xdr:colOff>1390649</xdr:colOff>
      <xdr:row>64</xdr:row>
      <xdr:rowOff>16565</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0.00026</cdr:x>
      <cdr:y>0.92891</cdr:y>
    </cdr:from>
    <cdr:to>
      <cdr:x>0.14449</cdr:x>
      <cdr:y>1</cdr:y>
    </cdr:to>
    <cdr:sp macro="" textlink="">
      <cdr:nvSpPr>
        <cdr:cNvPr id="2" name="Textfeld 1"/>
        <cdr:cNvSpPr txBox="1"/>
      </cdr:nvSpPr>
      <cdr:spPr>
        <a:xfrm xmlns:a="http://schemas.openxmlformats.org/drawingml/2006/main">
          <a:off x="1548" y="3247166"/>
          <a:ext cx="858619" cy="2485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aseline="0">
              <a:latin typeface="Open Sans" panose="020B0606030504020204" pitchFamily="34" charset="0"/>
              <a:ea typeface="Open Sans" panose="020B0606030504020204" pitchFamily="34" charset="0"/>
              <a:cs typeface="Open Sans" panose="020B0606030504020204" pitchFamily="34" charset="0"/>
            </a:rPr>
            <a:t> Kommunale Statistikstelle </a:t>
          </a:r>
          <a:endParaRPr lang="de-DE" sz="85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752475</xdr:colOff>
      <xdr:row>78</xdr:row>
      <xdr:rowOff>35614</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uebeck.de/apps/wahlen/" TargetMode="External"/><Relationship Id="rId1" Type="http://schemas.openxmlformats.org/officeDocument/2006/relationships/hyperlink" Target="https://www.luebeck.de/de/rathaus/verwaltung/statistik/veroeffentlichungen/sonderveroeffentlichungen.htm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4.bin"/><Relationship Id="rId1" Type="http://schemas.openxmlformats.org/officeDocument/2006/relationships/hyperlink" Target="https://www.luebeck.de/de/rathaus/politik/pil/bi/to020.asp?TOLFDNR=1118641" TargetMode="Externa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51"/>
  <sheetViews>
    <sheetView showGridLines="0" tabSelected="1" view="pageLayout" zoomScaleNormal="100" zoomScaleSheetLayoutView="130" workbookViewId="0">
      <selection activeCell="E43" sqref="E43"/>
    </sheetView>
  </sheetViews>
  <sheetFormatPr baseColWidth="10" defaultColWidth="10.85546875" defaultRowHeight="12.75" customHeight="1"/>
  <cols>
    <col min="1" max="1" width="8" style="57" customWidth="1"/>
    <col min="2" max="2" width="6.140625" style="57" customWidth="1"/>
    <col min="3" max="3" width="3.7109375" style="57" customWidth="1"/>
    <col min="4" max="4" width="14.42578125" style="57" customWidth="1"/>
    <col min="5" max="5" width="8" style="57" customWidth="1"/>
    <col min="6" max="6" width="9.7109375" style="57" customWidth="1"/>
    <col min="7" max="7" width="5.140625" style="57" customWidth="1"/>
    <col min="8" max="8" width="25.5703125" style="57" customWidth="1"/>
    <col min="9" max="9" width="4.42578125" style="57" customWidth="1"/>
    <col min="10" max="16384" width="10.85546875" style="57"/>
  </cols>
  <sheetData>
    <row r="1" spans="1:9" ht="12.75" customHeight="1">
      <c r="A1" s="56"/>
      <c r="B1" s="212"/>
      <c r="C1" s="62"/>
      <c r="D1" s="62"/>
      <c r="E1" s="62"/>
      <c r="F1" s="62"/>
      <c r="G1" s="62"/>
    </row>
    <row r="2" spans="1:9" ht="12.75" customHeight="1">
      <c r="A2" s="63"/>
      <c r="B2" s="212"/>
      <c r="C2" s="62"/>
      <c r="D2" s="62"/>
      <c r="E2" s="62"/>
      <c r="F2" s="62"/>
      <c r="G2" s="62"/>
    </row>
    <row r="3" spans="1:9" ht="63.75" customHeight="1">
      <c r="A3" s="63"/>
      <c r="B3" s="212"/>
      <c r="C3" s="62"/>
      <c r="D3" s="62"/>
      <c r="E3" s="62"/>
      <c r="F3" s="62"/>
      <c r="G3" s="62"/>
      <c r="H3" s="62"/>
      <c r="I3" s="62"/>
    </row>
    <row r="4" spans="1:9" ht="12.75" customHeight="1">
      <c r="A4" s="63"/>
      <c r="B4" s="212"/>
      <c r="C4" s="62"/>
      <c r="D4" s="62"/>
      <c r="E4" s="62"/>
      <c r="F4" s="62"/>
      <c r="G4" s="62"/>
      <c r="H4" s="62"/>
      <c r="I4" s="62"/>
    </row>
    <row r="5" spans="1:9" ht="12.75" customHeight="1">
      <c r="A5" s="63"/>
      <c r="B5" s="212"/>
      <c r="C5" s="62"/>
      <c r="D5" s="62"/>
      <c r="E5" s="62"/>
      <c r="F5" s="62"/>
      <c r="G5" s="62"/>
      <c r="H5" s="62"/>
      <c r="I5" s="62"/>
    </row>
    <row r="6" spans="1:9" ht="12.75" customHeight="1">
      <c r="A6" s="490">
        <v>12</v>
      </c>
      <c r="B6" s="491"/>
      <c r="D6" s="492" t="s">
        <v>640</v>
      </c>
      <c r="E6" s="492"/>
      <c r="F6" s="492"/>
      <c r="G6" s="492"/>
      <c r="H6" s="64"/>
    </row>
    <row r="7" spans="1:9" ht="12.75" customHeight="1">
      <c r="A7" s="490"/>
      <c r="B7" s="491"/>
      <c r="C7" s="65"/>
      <c r="D7" s="492"/>
      <c r="E7" s="492"/>
      <c r="F7" s="492"/>
      <c r="G7" s="492"/>
      <c r="H7" s="64"/>
    </row>
    <row r="8" spans="1:9" ht="12.75" customHeight="1">
      <c r="A8" s="490"/>
      <c r="B8" s="491"/>
      <c r="C8" s="65"/>
      <c r="D8" s="492"/>
      <c r="E8" s="492"/>
      <c r="F8" s="492"/>
      <c r="G8" s="492"/>
      <c r="H8" s="64"/>
    </row>
    <row r="9" spans="1:9" ht="12.75" customHeight="1">
      <c r="A9" s="63"/>
      <c r="B9" s="212"/>
      <c r="C9" s="65"/>
      <c r="D9" s="492"/>
      <c r="E9" s="492"/>
      <c r="F9" s="492"/>
      <c r="G9" s="492"/>
    </row>
    <row r="10" spans="1:9" ht="12.75" customHeight="1">
      <c r="A10" s="63"/>
      <c r="B10" s="212"/>
      <c r="C10" s="65"/>
      <c r="D10" s="492"/>
      <c r="E10" s="492"/>
      <c r="F10" s="492"/>
      <c r="G10" s="492"/>
    </row>
    <row r="11" spans="1:9" ht="12.75" customHeight="1">
      <c r="A11" s="63"/>
      <c r="B11" s="212"/>
      <c r="C11" s="62"/>
      <c r="D11" s="492"/>
      <c r="E11" s="492"/>
      <c r="F11" s="492"/>
      <c r="G11" s="492"/>
    </row>
    <row r="12" spans="1:9" ht="12.75" customHeight="1">
      <c r="A12" s="63"/>
      <c r="B12" s="212"/>
      <c r="C12" s="62"/>
      <c r="D12" s="492"/>
      <c r="E12" s="492"/>
      <c r="F12" s="492"/>
      <c r="G12" s="492"/>
    </row>
    <row r="13" spans="1:9" ht="12.75" customHeight="1">
      <c r="A13" s="63"/>
      <c r="B13" s="212"/>
      <c r="C13" s="62"/>
      <c r="D13" s="62"/>
      <c r="E13" s="62"/>
      <c r="F13" s="62"/>
      <c r="G13" s="62"/>
    </row>
    <row r="14" spans="1:9" ht="12.75" customHeight="1">
      <c r="A14" s="62"/>
      <c r="B14" s="62"/>
      <c r="C14" s="62"/>
      <c r="D14" s="62"/>
      <c r="E14" s="62"/>
      <c r="F14" s="62"/>
      <c r="G14" s="62"/>
    </row>
    <row r="15" spans="1:9" ht="12.75" customHeight="1">
      <c r="A15" s="62"/>
      <c r="B15" s="62"/>
      <c r="C15" s="62"/>
      <c r="D15" s="62"/>
      <c r="E15" s="62"/>
      <c r="F15" s="62"/>
      <c r="G15" s="62"/>
    </row>
    <row r="20" spans="1:9" s="59" customFormat="1" ht="15">
      <c r="B20" s="487" t="s">
        <v>0</v>
      </c>
      <c r="C20" s="487"/>
      <c r="D20" s="487"/>
      <c r="E20" s="487"/>
      <c r="F20" s="487"/>
      <c r="G20" s="487"/>
      <c r="H20" s="487"/>
      <c r="I20" s="58"/>
    </row>
    <row r="21" spans="1:9" s="59" customFormat="1" ht="15">
      <c r="A21" s="58"/>
      <c r="B21" s="58"/>
      <c r="C21" s="58"/>
      <c r="D21" s="58"/>
      <c r="E21" s="58"/>
      <c r="F21" s="58"/>
      <c r="G21" s="58"/>
      <c r="H21" s="58"/>
      <c r="I21" s="58"/>
    </row>
    <row r="22" spans="1:9" s="59" customFormat="1" ht="15.75" customHeight="1">
      <c r="A22" s="66"/>
      <c r="B22" s="66"/>
      <c r="C22" s="66"/>
      <c r="D22" s="66"/>
      <c r="E22" s="66"/>
      <c r="F22" s="66"/>
      <c r="G22" s="66"/>
      <c r="H22" s="66"/>
      <c r="I22" s="67" t="s">
        <v>1</v>
      </c>
    </row>
    <row r="23" spans="1:9" s="59" customFormat="1" ht="6" customHeight="1">
      <c r="A23" s="66"/>
      <c r="B23" s="68"/>
      <c r="C23" s="66"/>
      <c r="D23" s="66"/>
      <c r="E23" s="66"/>
      <c r="F23" s="66"/>
      <c r="G23" s="66"/>
      <c r="H23" s="66"/>
      <c r="I23" s="66"/>
    </row>
    <row r="24" spans="1:9" s="59" customFormat="1" ht="23.25" customHeight="1">
      <c r="A24" s="66"/>
      <c r="B24" s="69"/>
      <c r="C24" s="70" t="s">
        <v>775</v>
      </c>
      <c r="D24" s="66"/>
      <c r="E24" s="66"/>
      <c r="F24" s="66"/>
      <c r="G24" s="66"/>
      <c r="H24" s="66"/>
      <c r="I24" s="67">
        <v>318</v>
      </c>
    </row>
    <row r="25" spans="1:9" s="59" customFormat="1" ht="17.25" customHeight="1">
      <c r="A25" s="66"/>
      <c r="B25" s="69"/>
      <c r="C25" s="70" t="s">
        <v>777</v>
      </c>
      <c r="D25" s="66"/>
      <c r="E25" s="66"/>
      <c r="F25" s="66"/>
      <c r="G25" s="66"/>
      <c r="H25" s="66"/>
      <c r="I25" s="210">
        <v>319</v>
      </c>
    </row>
    <row r="26" spans="1:9" s="59" customFormat="1" ht="17.25" customHeight="1">
      <c r="A26" s="66"/>
      <c r="B26" s="69">
        <v>1201</v>
      </c>
      <c r="C26" s="70" t="s">
        <v>303</v>
      </c>
      <c r="D26" s="66"/>
      <c r="E26" s="66"/>
      <c r="F26" s="66"/>
      <c r="G26" s="66"/>
      <c r="H26" s="66"/>
      <c r="I26" s="67">
        <v>320</v>
      </c>
    </row>
    <row r="27" spans="1:9" s="59" customFormat="1" ht="17.25" customHeight="1">
      <c r="A27" s="66"/>
      <c r="B27" s="69">
        <v>1202</v>
      </c>
      <c r="C27" s="70" t="s">
        <v>304</v>
      </c>
      <c r="D27" s="66"/>
      <c r="E27" s="66"/>
      <c r="F27" s="66"/>
      <c r="G27" s="66"/>
      <c r="H27" s="66"/>
      <c r="I27" s="210">
        <v>321</v>
      </c>
    </row>
    <row r="28" spans="1:9" s="59" customFormat="1" ht="17.25" customHeight="1">
      <c r="A28" s="66"/>
      <c r="B28" s="69">
        <v>1203</v>
      </c>
      <c r="C28" s="70" t="s">
        <v>337</v>
      </c>
      <c r="D28" s="66"/>
      <c r="E28" s="66"/>
      <c r="F28" s="66"/>
      <c r="G28" s="66"/>
      <c r="H28" s="66"/>
      <c r="I28" s="67">
        <v>322</v>
      </c>
    </row>
    <row r="29" spans="1:9" s="59" customFormat="1" ht="17.25" customHeight="1">
      <c r="A29" s="66"/>
      <c r="B29" s="69">
        <v>1204</v>
      </c>
      <c r="C29" s="70" t="s">
        <v>338</v>
      </c>
      <c r="D29" s="66"/>
      <c r="E29" s="66"/>
      <c r="F29" s="66"/>
      <c r="G29" s="66"/>
      <c r="H29" s="66"/>
      <c r="I29" s="210">
        <v>323</v>
      </c>
    </row>
    <row r="30" spans="1:9" s="59" customFormat="1" ht="17.25" customHeight="1">
      <c r="A30" s="66"/>
      <c r="B30" s="69">
        <v>1205</v>
      </c>
      <c r="C30" s="70" t="s">
        <v>224</v>
      </c>
      <c r="D30" s="66"/>
      <c r="E30" s="66"/>
      <c r="F30" s="66"/>
      <c r="G30" s="66"/>
      <c r="H30" s="66"/>
      <c r="I30" s="67">
        <v>326</v>
      </c>
    </row>
    <row r="31" spans="1:9" s="59" customFormat="1" ht="17.25" customHeight="1">
      <c r="A31" s="66"/>
      <c r="B31" s="69">
        <v>1206</v>
      </c>
      <c r="C31" s="70" t="s">
        <v>615</v>
      </c>
      <c r="D31" s="66"/>
      <c r="E31" s="66"/>
      <c r="F31" s="66"/>
      <c r="G31" s="66"/>
      <c r="H31" s="66"/>
      <c r="I31" s="210">
        <v>328</v>
      </c>
    </row>
    <row r="32" spans="1:9" s="59" customFormat="1" ht="17.25" customHeight="1">
      <c r="A32" s="66"/>
      <c r="B32" s="69">
        <v>1207</v>
      </c>
      <c r="C32" s="70" t="s">
        <v>686</v>
      </c>
      <c r="D32" s="66"/>
      <c r="E32" s="66"/>
      <c r="F32" s="66"/>
      <c r="G32" s="66"/>
      <c r="H32" s="66"/>
      <c r="I32" s="67">
        <v>329</v>
      </c>
    </row>
    <row r="33" spans="1:9" s="59" customFormat="1" ht="17.25" customHeight="1">
      <c r="A33" s="66"/>
      <c r="B33" s="69">
        <v>1208</v>
      </c>
      <c r="C33" s="70" t="s">
        <v>617</v>
      </c>
      <c r="D33" s="66"/>
      <c r="E33" s="66"/>
      <c r="F33" s="66"/>
      <c r="G33" s="66"/>
      <c r="H33" s="66"/>
      <c r="I33" s="210">
        <v>331</v>
      </c>
    </row>
    <row r="34" spans="1:9" s="59" customFormat="1" ht="17.25" customHeight="1">
      <c r="A34" s="66"/>
      <c r="B34" s="69">
        <v>1209</v>
      </c>
      <c r="C34" s="70" t="s">
        <v>305</v>
      </c>
      <c r="D34" s="66"/>
      <c r="E34" s="66"/>
      <c r="F34" s="66"/>
      <c r="G34" s="66"/>
      <c r="H34" s="66"/>
      <c r="I34" s="67">
        <v>332</v>
      </c>
    </row>
    <row r="35" spans="1:9" s="59" customFormat="1" ht="17.25" customHeight="1">
      <c r="A35" s="66"/>
      <c r="B35" s="69">
        <v>1210</v>
      </c>
      <c r="C35" s="70" t="s">
        <v>290</v>
      </c>
      <c r="D35" s="66"/>
      <c r="E35" s="66"/>
      <c r="F35" s="66"/>
      <c r="G35" s="66"/>
      <c r="H35" s="66"/>
      <c r="I35" s="210">
        <v>334</v>
      </c>
    </row>
    <row r="36" spans="1:9" s="59" customFormat="1" ht="17.25" customHeight="1">
      <c r="A36" s="66"/>
      <c r="B36" s="69">
        <v>1211</v>
      </c>
      <c r="C36" s="70" t="s">
        <v>291</v>
      </c>
      <c r="D36" s="66"/>
      <c r="E36" s="66"/>
      <c r="F36" s="66"/>
      <c r="G36" s="66"/>
      <c r="H36" s="66"/>
      <c r="I36" s="67">
        <v>335</v>
      </c>
    </row>
    <row r="37" spans="1:9" s="59" customFormat="1" ht="17.25" customHeight="1">
      <c r="A37" s="66"/>
      <c r="B37" s="69">
        <v>1212</v>
      </c>
      <c r="C37" s="70" t="s">
        <v>292</v>
      </c>
      <c r="D37" s="66"/>
      <c r="E37" s="66"/>
      <c r="F37" s="66"/>
      <c r="G37" s="66"/>
      <c r="H37" s="66"/>
      <c r="I37" s="210">
        <v>336</v>
      </c>
    </row>
    <row r="38" spans="1:9" s="59" customFormat="1" ht="17.25" customHeight="1">
      <c r="A38" s="66"/>
      <c r="B38" s="69">
        <v>1213</v>
      </c>
      <c r="C38" s="70" t="s">
        <v>293</v>
      </c>
      <c r="D38" s="66"/>
      <c r="E38" s="66"/>
      <c r="F38" s="66"/>
      <c r="G38" s="66"/>
      <c r="H38" s="66"/>
      <c r="I38" s="67">
        <v>337</v>
      </c>
    </row>
    <row r="39" spans="1:9" s="59" customFormat="1" ht="17.25" customHeight="1">
      <c r="A39" s="66"/>
      <c r="B39" s="69">
        <v>1214</v>
      </c>
      <c r="C39" s="70" t="s">
        <v>306</v>
      </c>
      <c r="D39" s="66"/>
      <c r="E39" s="66"/>
      <c r="F39" s="66"/>
      <c r="G39" s="66"/>
      <c r="H39" s="66"/>
      <c r="I39" s="210">
        <v>338</v>
      </c>
    </row>
    <row r="40" spans="1:9" s="59" customFormat="1" ht="17.25" customHeight="1">
      <c r="A40" s="66"/>
      <c r="B40" s="69">
        <v>1220</v>
      </c>
      <c r="C40" s="70" t="s">
        <v>2</v>
      </c>
      <c r="D40" s="66"/>
      <c r="E40" s="66"/>
      <c r="F40" s="66"/>
      <c r="G40" s="66"/>
      <c r="H40" s="66"/>
      <c r="I40" s="67">
        <v>339</v>
      </c>
    </row>
    <row r="41" spans="1:9" s="59" customFormat="1" ht="17.25" customHeight="1">
      <c r="A41" s="66"/>
      <c r="B41" s="69">
        <v>1230</v>
      </c>
      <c r="C41" s="70" t="s">
        <v>3</v>
      </c>
      <c r="D41" s="66"/>
      <c r="E41" s="66"/>
      <c r="F41" s="66"/>
      <c r="G41" s="66"/>
      <c r="H41" s="66"/>
      <c r="I41" s="67">
        <v>340</v>
      </c>
    </row>
    <row r="42" spans="1:9" s="59" customFormat="1" ht="23.25" customHeight="1">
      <c r="A42" s="66"/>
      <c r="B42" s="69"/>
      <c r="C42" s="70" t="s">
        <v>4</v>
      </c>
      <c r="D42" s="66"/>
      <c r="E42" s="66"/>
      <c r="F42" s="66"/>
      <c r="G42" s="66"/>
      <c r="H42" s="66"/>
      <c r="I42" s="210">
        <v>342</v>
      </c>
    </row>
    <row r="43" spans="1:9" s="59" customFormat="1" ht="23.25" customHeight="1">
      <c r="A43" s="69" t="s">
        <v>276</v>
      </c>
      <c r="C43" s="70"/>
      <c r="D43" s="66"/>
      <c r="E43" s="66"/>
      <c r="F43" s="66"/>
      <c r="G43" s="66"/>
      <c r="H43" s="66"/>
      <c r="I43" s="210"/>
    </row>
    <row r="44" spans="1:9" s="221" customFormat="1" ht="23.25" customHeight="1">
      <c r="A44" s="222" t="s">
        <v>641</v>
      </c>
      <c r="C44" s="223"/>
      <c r="I44" s="224"/>
    </row>
    <row r="45" spans="1:9" s="226" customFormat="1" ht="23.25" customHeight="1">
      <c r="A45" s="225" t="s">
        <v>785</v>
      </c>
      <c r="C45" s="223"/>
      <c r="D45" s="221"/>
      <c r="E45" s="222" t="s">
        <v>277</v>
      </c>
      <c r="G45" s="221"/>
      <c r="H45" s="221"/>
      <c r="I45" s="224"/>
    </row>
    <row r="46" spans="1:9" s="59" customFormat="1" ht="23.25" customHeight="1">
      <c r="B46" s="61"/>
      <c r="I46" s="60"/>
    </row>
    <row r="47" spans="1:9" s="59" customFormat="1" ht="23.25" customHeight="1">
      <c r="B47" s="61"/>
      <c r="I47" s="60"/>
    </row>
    <row r="48" spans="1:9" s="59" customFormat="1" ht="23.25" customHeight="1">
      <c r="B48" s="61"/>
      <c r="I48" s="60"/>
    </row>
    <row r="49" spans="2:9" s="59" customFormat="1" ht="23.25" customHeight="1">
      <c r="B49" s="61"/>
      <c r="I49" s="60"/>
    </row>
    <row r="50" spans="2:9" s="59" customFormat="1" ht="23.25" customHeight="1">
      <c r="B50" s="61"/>
      <c r="I50" s="60"/>
    </row>
    <row r="51" spans="2:9" s="59" customFormat="1" ht="20.25" customHeight="1">
      <c r="B51" s="61"/>
      <c r="I51" s="60"/>
    </row>
  </sheetData>
  <mergeCells count="2">
    <mergeCell ref="A6:B8"/>
    <mergeCell ref="D6:G12"/>
  </mergeCells>
  <hyperlinks>
    <hyperlink ref="C26" location="'1201'!A1" display="Kommunalwahl 2003 - 2018 nach Stimmanteilen" xr:uid="{00000000-0004-0000-0000-000000000000}"/>
    <hyperlink ref="C27" location="'1202'!A1" display="Kommunalwahl 2003 - 2018 nach der Sitzverteilung in der Bürgerschaft" xr:uid="{00000000-0004-0000-0000-000001000000}"/>
    <hyperlink ref="C30" location="'1204'!Druckbereich" display="Landtagswahl 2017 nach Wahlkreisergebnissen" xr:uid="{00000000-0004-0000-0000-000002000000}"/>
    <hyperlink ref="C32" location="'1205'!Druckbereich" display="Bundestagswahlergebnisse der Hansestadt Lübeck 2005 - 2017 nach Parteien" xr:uid="{00000000-0004-0000-0000-000003000000}"/>
    <hyperlink ref="C34" location="'1206'!Druckbereich" display="Europawahlergebnisse 1999 - 2019 nach Parteien" xr:uid="{00000000-0004-0000-0000-000004000000}"/>
    <hyperlink ref="C35" location="'1210'!Druckbereich" display="Direktwahl des Bürgermeisters der Hansestadt Lübeck 1999" xr:uid="{00000000-0004-0000-0000-000005000000}"/>
    <hyperlink ref="C36" location="'1211'!Druckbereich" display="Direktwahl des Bürgermeisters der Hansestadt Lübeck 2005" xr:uid="{00000000-0004-0000-0000-000006000000}"/>
    <hyperlink ref="C37" location="'1212'!Druckbereich" display="Direktwahl des Bürgermeisters der Hansestadt Lübeck 2011" xr:uid="{00000000-0004-0000-0000-000007000000}"/>
    <hyperlink ref="C38" location="'1213'!Druckbereich" display="Direktwahl des Bürgermeisters der Hansestadt Lübeck 2017" xr:uid="{00000000-0004-0000-0000-000008000000}"/>
    <hyperlink ref="C40" location="'1220'!Druckbereich" display="Wahlen in der Hansestadt Lübeck seit 1946" xr:uid="{00000000-0004-0000-0000-000009000000}"/>
    <hyperlink ref="C41" location="'1230'!Druckbereich" display="Bürgerbegehren und Bürgerentscheide in der Hansestadt Lübeck" xr:uid="{00000000-0004-0000-0000-00000A000000}"/>
    <hyperlink ref="A44" r:id="rId1" xr:uid="{00000000-0004-0000-0000-00000B000000}"/>
    <hyperlink ref="E45" r:id="rId2" xr:uid="{00000000-0004-0000-0000-00000C000000}"/>
    <hyperlink ref="C39" location="'1213'!Druckbereich" display="Direktwahl des Bürgermeisters der Hansestadt Lübeck 2017" xr:uid="{00000000-0004-0000-0000-00000D000000}"/>
    <hyperlink ref="C33" location="'1205'!Druckbereich" display="Bundestagswahlergebnisse der Hansestadt Lübeck 2005 - 2017 nach Parteien" xr:uid="{00000000-0004-0000-0000-00000E000000}"/>
    <hyperlink ref="C31" location="'1204'!Druckbereich" display="Landtagswahl 2017 nach Wahlkreisergebnissen" xr:uid="{00000000-0004-0000-0000-00000F000000}"/>
    <hyperlink ref="C42" location="Glossar!Drucktitel" display="Glossar" xr:uid="{00000000-0004-0000-0000-000010000000}"/>
    <hyperlink ref="C24" location="VO_K12!A1" display="Erläuterung der Parteikurznamen/Wähler:innengemeinschaft/Zeichenerklärung/Abkürzungen" xr:uid="{00000000-0004-0000-0000-000011000000}"/>
    <hyperlink ref="C25" location="'1201'!A1" display="Kommunalwahl 2003 - 2018 nach Stimmanteilen" xr:uid="{00000000-0004-0000-0000-000012000000}"/>
  </hyperlinks>
  <pageMargins left="0.78740157480314965" right="0.78740157480314965" top="0.74803149606299213" bottom="0.51181102362204722" header="0" footer="0"/>
  <pageSetup paperSize="9" orientation="portrait" r:id="rId3"/>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O41"/>
  <sheetViews>
    <sheetView showGridLines="0" view="pageLayout" zoomScaleNormal="100" zoomScaleSheetLayoutView="115" workbookViewId="0">
      <selection sqref="A1:XFD2"/>
    </sheetView>
  </sheetViews>
  <sheetFormatPr baseColWidth="10" defaultColWidth="8.85546875" defaultRowHeight="10.15" customHeight="1"/>
  <cols>
    <col min="1" max="1" width="4.7109375" style="4" customWidth="1"/>
    <col min="2" max="2" width="20" style="4" customWidth="1"/>
    <col min="3" max="3" width="9.28515625" style="4" customWidth="1"/>
    <col min="4" max="4" width="5.28515625" style="4" customWidth="1"/>
    <col min="5" max="5" width="9.28515625" style="4" customWidth="1"/>
    <col min="6" max="6" width="5.28515625" style="4" customWidth="1"/>
    <col min="7" max="7" width="9.28515625" style="4" customWidth="1"/>
    <col min="8" max="8" width="5.28515625" style="4" customWidth="1"/>
    <col min="9" max="9" width="10.42578125" style="4" customWidth="1"/>
    <col min="10" max="10" width="6.28515625" style="4" customWidth="1"/>
    <col min="11" max="252" width="8.85546875" style="4"/>
    <col min="253" max="253" width="4.7109375" style="4" customWidth="1"/>
    <col min="254" max="254" width="20.5703125" style="4" customWidth="1"/>
    <col min="255" max="255" width="11.28515625" style="4" customWidth="1"/>
    <col min="256" max="256" width="7.140625" style="4" customWidth="1"/>
    <col min="257" max="257" width="11.28515625" style="4" customWidth="1"/>
    <col min="258" max="258" width="7.140625" style="4" customWidth="1"/>
    <col min="259" max="259" width="11.28515625" style="4" customWidth="1"/>
    <col min="260" max="260" width="7.140625" style="4" customWidth="1"/>
    <col min="261" max="261" width="11.28515625" style="4" customWidth="1"/>
    <col min="262" max="262" width="7.140625" style="4" customWidth="1"/>
    <col min="263" max="508" width="8.85546875" style="4"/>
    <col min="509" max="509" width="4.7109375" style="4" customWidth="1"/>
    <col min="510" max="510" width="20.5703125" style="4" customWidth="1"/>
    <col min="511" max="511" width="11.28515625" style="4" customWidth="1"/>
    <col min="512" max="512" width="7.140625" style="4" customWidth="1"/>
    <col min="513" max="513" width="11.28515625" style="4" customWidth="1"/>
    <col min="514" max="514" width="7.140625" style="4" customWidth="1"/>
    <col min="515" max="515" width="11.28515625" style="4" customWidth="1"/>
    <col min="516" max="516" width="7.140625" style="4" customWidth="1"/>
    <col min="517" max="517" width="11.28515625" style="4" customWidth="1"/>
    <col min="518" max="518" width="7.140625" style="4" customWidth="1"/>
    <col min="519" max="764" width="8.85546875" style="4"/>
    <col min="765" max="765" width="4.7109375" style="4" customWidth="1"/>
    <col min="766" max="766" width="20.5703125" style="4" customWidth="1"/>
    <col min="767" max="767" width="11.28515625" style="4" customWidth="1"/>
    <col min="768" max="768" width="7.140625" style="4" customWidth="1"/>
    <col min="769" max="769" width="11.28515625" style="4" customWidth="1"/>
    <col min="770" max="770" width="7.140625" style="4" customWidth="1"/>
    <col min="771" max="771" width="11.28515625" style="4" customWidth="1"/>
    <col min="772" max="772" width="7.140625" style="4" customWidth="1"/>
    <col min="773" max="773" width="11.28515625" style="4" customWidth="1"/>
    <col min="774" max="774" width="7.140625" style="4" customWidth="1"/>
    <col min="775" max="1020" width="8.85546875" style="4"/>
    <col min="1021" max="1021" width="4.7109375" style="4" customWidth="1"/>
    <col min="1022" max="1022" width="20.5703125" style="4" customWidth="1"/>
    <col min="1023" max="1023" width="11.28515625" style="4" customWidth="1"/>
    <col min="1024" max="1024" width="7.140625" style="4" customWidth="1"/>
    <col min="1025" max="1025" width="11.28515625" style="4" customWidth="1"/>
    <col min="1026" max="1026" width="7.140625" style="4" customWidth="1"/>
    <col min="1027" max="1027" width="11.28515625" style="4" customWidth="1"/>
    <col min="1028" max="1028" width="7.140625" style="4" customWidth="1"/>
    <col min="1029" max="1029" width="11.28515625" style="4" customWidth="1"/>
    <col min="1030" max="1030" width="7.140625" style="4" customWidth="1"/>
    <col min="1031" max="1276" width="8.85546875" style="4"/>
    <col min="1277" max="1277" width="4.7109375" style="4" customWidth="1"/>
    <col min="1278" max="1278" width="20.5703125" style="4" customWidth="1"/>
    <col min="1279" max="1279" width="11.28515625" style="4" customWidth="1"/>
    <col min="1280" max="1280" width="7.140625" style="4" customWidth="1"/>
    <col min="1281" max="1281" width="11.28515625" style="4" customWidth="1"/>
    <col min="1282" max="1282" width="7.140625" style="4" customWidth="1"/>
    <col min="1283" max="1283" width="11.28515625" style="4" customWidth="1"/>
    <col min="1284" max="1284" width="7.140625" style="4" customWidth="1"/>
    <col min="1285" max="1285" width="11.28515625" style="4" customWidth="1"/>
    <col min="1286" max="1286" width="7.140625" style="4" customWidth="1"/>
    <col min="1287" max="1532" width="8.85546875" style="4"/>
    <col min="1533" max="1533" width="4.7109375" style="4" customWidth="1"/>
    <col min="1534" max="1534" width="20.5703125" style="4" customWidth="1"/>
    <col min="1535" max="1535" width="11.28515625" style="4" customWidth="1"/>
    <col min="1536" max="1536" width="7.140625" style="4" customWidth="1"/>
    <col min="1537" max="1537" width="11.28515625" style="4" customWidth="1"/>
    <col min="1538" max="1538" width="7.140625" style="4" customWidth="1"/>
    <col min="1539" max="1539" width="11.28515625" style="4" customWidth="1"/>
    <col min="1540" max="1540" width="7.140625" style="4" customWidth="1"/>
    <col min="1541" max="1541" width="11.28515625" style="4" customWidth="1"/>
    <col min="1542" max="1542" width="7.140625" style="4" customWidth="1"/>
    <col min="1543" max="1788" width="8.85546875" style="4"/>
    <col min="1789" max="1789" width="4.7109375" style="4" customWidth="1"/>
    <col min="1790" max="1790" width="20.5703125" style="4" customWidth="1"/>
    <col min="1791" max="1791" width="11.28515625" style="4" customWidth="1"/>
    <col min="1792" max="1792" width="7.140625" style="4" customWidth="1"/>
    <col min="1793" max="1793" width="11.28515625" style="4" customWidth="1"/>
    <col min="1794" max="1794" width="7.140625" style="4" customWidth="1"/>
    <col min="1795" max="1795" width="11.28515625" style="4" customWidth="1"/>
    <col min="1796" max="1796" width="7.140625" style="4" customWidth="1"/>
    <col min="1797" max="1797" width="11.28515625" style="4" customWidth="1"/>
    <col min="1798" max="1798" width="7.140625" style="4" customWidth="1"/>
    <col min="1799" max="2044" width="8.85546875" style="4"/>
    <col min="2045" max="2045" width="4.7109375" style="4" customWidth="1"/>
    <col min="2046" max="2046" width="20.5703125" style="4" customWidth="1"/>
    <col min="2047" max="2047" width="11.28515625" style="4" customWidth="1"/>
    <col min="2048" max="2048" width="7.140625" style="4" customWidth="1"/>
    <col min="2049" max="2049" width="11.28515625" style="4" customWidth="1"/>
    <col min="2050" max="2050" width="7.140625" style="4" customWidth="1"/>
    <col min="2051" max="2051" width="11.28515625" style="4" customWidth="1"/>
    <col min="2052" max="2052" width="7.140625" style="4" customWidth="1"/>
    <col min="2053" max="2053" width="11.28515625" style="4" customWidth="1"/>
    <col min="2054" max="2054" width="7.140625" style="4" customWidth="1"/>
    <col min="2055" max="2300" width="8.85546875" style="4"/>
    <col min="2301" max="2301" width="4.7109375" style="4" customWidth="1"/>
    <col min="2302" max="2302" width="20.5703125" style="4" customWidth="1"/>
    <col min="2303" max="2303" width="11.28515625" style="4" customWidth="1"/>
    <col min="2304" max="2304" width="7.140625" style="4" customWidth="1"/>
    <col min="2305" max="2305" width="11.28515625" style="4" customWidth="1"/>
    <col min="2306" max="2306" width="7.140625" style="4" customWidth="1"/>
    <col min="2307" max="2307" width="11.28515625" style="4" customWidth="1"/>
    <col min="2308" max="2308" width="7.140625" style="4" customWidth="1"/>
    <col min="2309" max="2309" width="11.28515625" style="4" customWidth="1"/>
    <col min="2310" max="2310" width="7.140625" style="4" customWidth="1"/>
    <col min="2311" max="2556" width="8.85546875" style="4"/>
    <col min="2557" max="2557" width="4.7109375" style="4" customWidth="1"/>
    <col min="2558" max="2558" width="20.5703125" style="4" customWidth="1"/>
    <col min="2559" max="2559" width="11.28515625" style="4" customWidth="1"/>
    <col min="2560" max="2560" width="7.140625" style="4" customWidth="1"/>
    <col min="2561" max="2561" width="11.28515625" style="4" customWidth="1"/>
    <col min="2562" max="2562" width="7.140625" style="4" customWidth="1"/>
    <col min="2563" max="2563" width="11.28515625" style="4" customWidth="1"/>
    <col min="2564" max="2564" width="7.140625" style="4" customWidth="1"/>
    <col min="2565" max="2565" width="11.28515625" style="4" customWidth="1"/>
    <col min="2566" max="2566" width="7.140625" style="4" customWidth="1"/>
    <col min="2567" max="2812" width="8.85546875" style="4"/>
    <col min="2813" max="2813" width="4.7109375" style="4" customWidth="1"/>
    <col min="2814" max="2814" width="20.5703125" style="4" customWidth="1"/>
    <col min="2815" max="2815" width="11.28515625" style="4" customWidth="1"/>
    <col min="2816" max="2816" width="7.140625" style="4" customWidth="1"/>
    <col min="2817" max="2817" width="11.28515625" style="4" customWidth="1"/>
    <col min="2818" max="2818" width="7.140625" style="4" customWidth="1"/>
    <col min="2819" max="2819" width="11.28515625" style="4" customWidth="1"/>
    <col min="2820" max="2820" width="7.140625" style="4" customWidth="1"/>
    <col min="2821" max="2821" width="11.28515625" style="4" customWidth="1"/>
    <col min="2822" max="2822" width="7.140625" style="4" customWidth="1"/>
    <col min="2823" max="3068" width="8.85546875" style="4"/>
    <col min="3069" max="3069" width="4.7109375" style="4" customWidth="1"/>
    <col min="3070" max="3070" width="20.5703125" style="4" customWidth="1"/>
    <col min="3071" max="3071" width="11.28515625" style="4" customWidth="1"/>
    <col min="3072" max="3072" width="7.140625" style="4" customWidth="1"/>
    <col min="3073" max="3073" width="11.28515625" style="4" customWidth="1"/>
    <col min="3074" max="3074" width="7.140625" style="4" customWidth="1"/>
    <col min="3075" max="3075" width="11.28515625" style="4" customWidth="1"/>
    <col min="3076" max="3076" width="7.140625" style="4" customWidth="1"/>
    <col min="3077" max="3077" width="11.28515625" style="4" customWidth="1"/>
    <col min="3078" max="3078" width="7.140625" style="4" customWidth="1"/>
    <col min="3079" max="3324" width="8.85546875" style="4"/>
    <col min="3325" max="3325" width="4.7109375" style="4" customWidth="1"/>
    <col min="3326" max="3326" width="20.5703125" style="4" customWidth="1"/>
    <col min="3327" max="3327" width="11.28515625" style="4" customWidth="1"/>
    <col min="3328" max="3328" width="7.140625" style="4" customWidth="1"/>
    <col min="3329" max="3329" width="11.28515625" style="4" customWidth="1"/>
    <col min="3330" max="3330" width="7.140625" style="4" customWidth="1"/>
    <col min="3331" max="3331" width="11.28515625" style="4" customWidth="1"/>
    <col min="3332" max="3332" width="7.140625" style="4" customWidth="1"/>
    <col min="3333" max="3333" width="11.28515625" style="4" customWidth="1"/>
    <col min="3334" max="3334" width="7.140625" style="4" customWidth="1"/>
    <col min="3335" max="3580" width="8.85546875" style="4"/>
    <col min="3581" max="3581" width="4.7109375" style="4" customWidth="1"/>
    <col min="3582" max="3582" width="20.5703125" style="4" customWidth="1"/>
    <col min="3583" max="3583" width="11.28515625" style="4" customWidth="1"/>
    <col min="3584" max="3584" width="7.140625" style="4" customWidth="1"/>
    <col min="3585" max="3585" width="11.28515625" style="4" customWidth="1"/>
    <col min="3586" max="3586" width="7.140625" style="4" customWidth="1"/>
    <col min="3587" max="3587" width="11.28515625" style="4" customWidth="1"/>
    <col min="3588" max="3588" width="7.140625" style="4" customWidth="1"/>
    <col min="3589" max="3589" width="11.28515625" style="4" customWidth="1"/>
    <col min="3590" max="3590" width="7.140625" style="4" customWidth="1"/>
    <col min="3591" max="3836" width="8.85546875" style="4"/>
    <col min="3837" max="3837" width="4.7109375" style="4" customWidth="1"/>
    <col min="3838" max="3838" width="20.5703125" style="4" customWidth="1"/>
    <col min="3839" max="3839" width="11.28515625" style="4" customWidth="1"/>
    <col min="3840" max="3840" width="7.140625" style="4" customWidth="1"/>
    <col min="3841" max="3841" width="11.28515625" style="4" customWidth="1"/>
    <col min="3842" max="3842" width="7.140625" style="4" customWidth="1"/>
    <col min="3843" max="3843" width="11.28515625" style="4" customWidth="1"/>
    <col min="3844" max="3844" width="7.140625" style="4" customWidth="1"/>
    <col min="3845" max="3845" width="11.28515625" style="4" customWidth="1"/>
    <col min="3846" max="3846" width="7.140625" style="4" customWidth="1"/>
    <col min="3847" max="4092" width="8.85546875" style="4"/>
    <col min="4093" max="4093" width="4.7109375" style="4" customWidth="1"/>
    <col min="4094" max="4094" width="20.5703125" style="4" customWidth="1"/>
    <col min="4095" max="4095" width="11.28515625" style="4" customWidth="1"/>
    <col min="4096" max="4096" width="7.140625" style="4" customWidth="1"/>
    <col min="4097" max="4097" width="11.28515625" style="4" customWidth="1"/>
    <col min="4098" max="4098" width="7.140625" style="4" customWidth="1"/>
    <col min="4099" max="4099" width="11.28515625" style="4" customWidth="1"/>
    <col min="4100" max="4100" width="7.140625" style="4" customWidth="1"/>
    <col min="4101" max="4101" width="11.28515625" style="4" customWidth="1"/>
    <col min="4102" max="4102" width="7.140625" style="4" customWidth="1"/>
    <col min="4103" max="4348" width="8.85546875" style="4"/>
    <col min="4349" max="4349" width="4.7109375" style="4" customWidth="1"/>
    <col min="4350" max="4350" width="20.5703125" style="4" customWidth="1"/>
    <col min="4351" max="4351" width="11.28515625" style="4" customWidth="1"/>
    <col min="4352" max="4352" width="7.140625" style="4" customWidth="1"/>
    <col min="4353" max="4353" width="11.28515625" style="4" customWidth="1"/>
    <col min="4354" max="4354" width="7.140625" style="4" customWidth="1"/>
    <col min="4355" max="4355" width="11.28515625" style="4" customWidth="1"/>
    <col min="4356" max="4356" width="7.140625" style="4" customWidth="1"/>
    <col min="4357" max="4357" width="11.28515625" style="4" customWidth="1"/>
    <col min="4358" max="4358" width="7.140625" style="4" customWidth="1"/>
    <col min="4359" max="4604" width="8.85546875" style="4"/>
    <col min="4605" max="4605" width="4.7109375" style="4" customWidth="1"/>
    <col min="4606" max="4606" width="20.5703125" style="4" customWidth="1"/>
    <col min="4607" max="4607" width="11.28515625" style="4" customWidth="1"/>
    <col min="4608" max="4608" width="7.140625" style="4" customWidth="1"/>
    <col min="4609" max="4609" width="11.28515625" style="4" customWidth="1"/>
    <col min="4610" max="4610" width="7.140625" style="4" customWidth="1"/>
    <col min="4611" max="4611" width="11.28515625" style="4" customWidth="1"/>
    <col min="4612" max="4612" width="7.140625" style="4" customWidth="1"/>
    <col min="4613" max="4613" width="11.28515625" style="4" customWidth="1"/>
    <col min="4614" max="4614" width="7.140625" style="4" customWidth="1"/>
    <col min="4615" max="4860" width="8.85546875" style="4"/>
    <col min="4861" max="4861" width="4.7109375" style="4" customWidth="1"/>
    <col min="4862" max="4862" width="20.5703125" style="4" customWidth="1"/>
    <col min="4863" max="4863" width="11.28515625" style="4" customWidth="1"/>
    <col min="4864" max="4864" width="7.140625" style="4" customWidth="1"/>
    <col min="4865" max="4865" width="11.28515625" style="4" customWidth="1"/>
    <col min="4866" max="4866" width="7.140625" style="4" customWidth="1"/>
    <col min="4867" max="4867" width="11.28515625" style="4" customWidth="1"/>
    <col min="4868" max="4868" width="7.140625" style="4" customWidth="1"/>
    <col min="4869" max="4869" width="11.28515625" style="4" customWidth="1"/>
    <col min="4870" max="4870" width="7.140625" style="4" customWidth="1"/>
    <col min="4871" max="5116" width="8.85546875" style="4"/>
    <col min="5117" max="5117" width="4.7109375" style="4" customWidth="1"/>
    <col min="5118" max="5118" width="20.5703125" style="4" customWidth="1"/>
    <col min="5119" max="5119" width="11.28515625" style="4" customWidth="1"/>
    <col min="5120" max="5120" width="7.140625" style="4" customWidth="1"/>
    <col min="5121" max="5121" width="11.28515625" style="4" customWidth="1"/>
    <col min="5122" max="5122" width="7.140625" style="4" customWidth="1"/>
    <col min="5123" max="5123" width="11.28515625" style="4" customWidth="1"/>
    <col min="5124" max="5124" width="7.140625" style="4" customWidth="1"/>
    <col min="5125" max="5125" width="11.28515625" style="4" customWidth="1"/>
    <col min="5126" max="5126" width="7.140625" style="4" customWidth="1"/>
    <col min="5127" max="5372" width="8.85546875" style="4"/>
    <col min="5373" max="5373" width="4.7109375" style="4" customWidth="1"/>
    <col min="5374" max="5374" width="20.5703125" style="4" customWidth="1"/>
    <col min="5375" max="5375" width="11.28515625" style="4" customWidth="1"/>
    <col min="5376" max="5376" width="7.140625" style="4" customWidth="1"/>
    <col min="5377" max="5377" width="11.28515625" style="4" customWidth="1"/>
    <col min="5378" max="5378" width="7.140625" style="4" customWidth="1"/>
    <col min="5379" max="5379" width="11.28515625" style="4" customWidth="1"/>
    <col min="5380" max="5380" width="7.140625" style="4" customWidth="1"/>
    <col min="5381" max="5381" width="11.28515625" style="4" customWidth="1"/>
    <col min="5382" max="5382" width="7.140625" style="4" customWidth="1"/>
    <col min="5383" max="5628" width="8.85546875" style="4"/>
    <col min="5629" max="5629" width="4.7109375" style="4" customWidth="1"/>
    <col min="5630" max="5630" width="20.5703125" style="4" customWidth="1"/>
    <col min="5631" max="5631" width="11.28515625" style="4" customWidth="1"/>
    <col min="5632" max="5632" width="7.140625" style="4" customWidth="1"/>
    <col min="5633" max="5633" width="11.28515625" style="4" customWidth="1"/>
    <col min="5634" max="5634" width="7.140625" style="4" customWidth="1"/>
    <col min="5635" max="5635" width="11.28515625" style="4" customWidth="1"/>
    <col min="5636" max="5636" width="7.140625" style="4" customWidth="1"/>
    <col min="5637" max="5637" width="11.28515625" style="4" customWidth="1"/>
    <col min="5638" max="5638" width="7.140625" style="4" customWidth="1"/>
    <col min="5639" max="5884" width="8.85546875" style="4"/>
    <col min="5885" max="5885" width="4.7109375" style="4" customWidth="1"/>
    <col min="5886" max="5886" width="20.5703125" style="4" customWidth="1"/>
    <col min="5887" max="5887" width="11.28515625" style="4" customWidth="1"/>
    <col min="5888" max="5888" width="7.140625" style="4" customWidth="1"/>
    <col min="5889" max="5889" width="11.28515625" style="4" customWidth="1"/>
    <col min="5890" max="5890" width="7.140625" style="4" customWidth="1"/>
    <col min="5891" max="5891" width="11.28515625" style="4" customWidth="1"/>
    <col min="5892" max="5892" width="7.140625" style="4" customWidth="1"/>
    <col min="5893" max="5893" width="11.28515625" style="4" customWidth="1"/>
    <col min="5894" max="5894" width="7.140625" style="4" customWidth="1"/>
    <col min="5895" max="6140" width="8.85546875" style="4"/>
    <col min="6141" max="6141" width="4.7109375" style="4" customWidth="1"/>
    <col min="6142" max="6142" width="20.5703125" style="4" customWidth="1"/>
    <col min="6143" max="6143" width="11.28515625" style="4" customWidth="1"/>
    <col min="6144" max="6144" width="7.140625" style="4" customWidth="1"/>
    <col min="6145" max="6145" width="11.28515625" style="4" customWidth="1"/>
    <col min="6146" max="6146" width="7.140625" style="4" customWidth="1"/>
    <col min="6147" max="6147" width="11.28515625" style="4" customWidth="1"/>
    <col min="6148" max="6148" width="7.140625" style="4" customWidth="1"/>
    <col min="6149" max="6149" width="11.28515625" style="4" customWidth="1"/>
    <col min="6150" max="6150" width="7.140625" style="4" customWidth="1"/>
    <col min="6151" max="6396" width="8.85546875" style="4"/>
    <col min="6397" max="6397" width="4.7109375" style="4" customWidth="1"/>
    <col min="6398" max="6398" width="20.5703125" style="4" customWidth="1"/>
    <col min="6399" max="6399" width="11.28515625" style="4" customWidth="1"/>
    <col min="6400" max="6400" width="7.140625" style="4" customWidth="1"/>
    <col min="6401" max="6401" width="11.28515625" style="4" customWidth="1"/>
    <col min="6402" max="6402" width="7.140625" style="4" customWidth="1"/>
    <col min="6403" max="6403" width="11.28515625" style="4" customWidth="1"/>
    <col min="6404" max="6404" width="7.140625" style="4" customWidth="1"/>
    <col min="6405" max="6405" width="11.28515625" style="4" customWidth="1"/>
    <col min="6406" max="6406" width="7.140625" style="4" customWidth="1"/>
    <col min="6407" max="6652" width="8.85546875" style="4"/>
    <col min="6653" max="6653" width="4.7109375" style="4" customWidth="1"/>
    <col min="6654" max="6654" width="20.5703125" style="4" customWidth="1"/>
    <col min="6655" max="6655" width="11.28515625" style="4" customWidth="1"/>
    <col min="6656" max="6656" width="7.140625" style="4" customWidth="1"/>
    <col min="6657" max="6657" width="11.28515625" style="4" customWidth="1"/>
    <col min="6658" max="6658" width="7.140625" style="4" customWidth="1"/>
    <col min="6659" max="6659" width="11.28515625" style="4" customWidth="1"/>
    <col min="6660" max="6660" width="7.140625" style="4" customWidth="1"/>
    <col min="6661" max="6661" width="11.28515625" style="4" customWidth="1"/>
    <col min="6662" max="6662" width="7.140625" style="4" customWidth="1"/>
    <col min="6663" max="6908" width="8.85546875" style="4"/>
    <col min="6909" max="6909" width="4.7109375" style="4" customWidth="1"/>
    <col min="6910" max="6910" width="20.5703125" style="4" customWidth="1"/>
    <col min="6911" max="6911" width="11.28515625" style="4" customWidth="1"/>
    <col min="6912" max="6912" width="7.140625" style="4" customWidth="1"/>
    <col min="6913" max="6913" width="11.28515625" style="4" customWidth="1"/>
    <col min="6914" max="6914" width="7.140625" style="4" customWidth="1"/>
    <col min="6915" max="6915" width="11.28515625" style="4" customWidth="1"/>
    <col min="6916" max="6916" width="7.140625" style="4" customWidth="1"/>
    <col min="6917" max="6917" width="11.28515625" style="4" customWidth="1"/>
    <col min="6918" max="6918" width="7.140625" style="4" customWidth="1"/>
    <col min="6919" max="7164" width="8.85546875" style="4"/>
    <col min="7165" max="7165" width="4.7109375" style="4" customWidth="1"/>
    <col min="7166" max="7166" width="20.5703125" style="4" customWidth="1"/>
    <col min="7167" max="7167" width="11.28515625" style="4" customWidth="1"/>
    <col min="7168" max="7168" width="7.140625" style="4" customWidth="1"/>
    <col min="7169" max="7169" width="11.28515625" style="4" customWidth="1"/>
    <col min="7170" max="7170" width="7.140625" style="4" customWidth="1"/>
    <col min="7171" max="7171" width="11.28515625" style="4" customWidth="1"/>
    <col min="7172" max="7172" width="7.140625" style="4" customWidth="1"/>
    <col min="7173" max="7173" width="11.28515625" style="4" customWidth="1"/>
    <col min="7174" max="7174" width="7.140625" style="4" customWidth="1"/>
    <col min="7175" max="7420" width="8.85546875" style="4"/>
    <col min="7421" max="7421" width="4.7109375" style="4" customWidth="1"/>
    <col min="7422" max="7422" width="20.5703125" style="4" customWidth="1"/>
    <col min="7423" max="7423" width="11.28515625" style="4" customWidth="1"/>
    <col min="7424" max="7424" width="7.140625" style="4" customWidth="1"/>
    <col min="7425" max="7425" width="11.28515625" style="4" customWidth="1"/>
    <col min="7426" max="7426" width="7.140625" style="4" customWidth="1"/>
    <col min="7427" max="7427" width="11.28515625" style="4" customWidth="1"/>
    <col min="7428" max="7428" width="7.140625" style="4" customWidth="1"/>
    <col min="7429" max="7429" width="11.28515625" style="4" customWidth="1"/>
    <col min="7430" max="7430" width="7.140625" style="4" customWidth="1"/>
    <col min="7431" max="7676" width="8.85546875" style="4"/>
    <col min="7677" max="7677" width="4.7109375" style="4" customWidth="1"/>
    <col min="7678" max="7678" width="20.5703125" style="4" customWidth="1"/>
    <col min="7679" max="7679" width="11.28515625" style="4" customWidth="1"/>
    <col min="7680" max="7680" width="7.140625" style="4" customWidth="1"/>
    <col min="7681" max="7681" width="11.28515625" style="4" customWidth="1"/>
    <col min="7682" max="7682" width="7.140625" style="4" customWidth="1"/>
    <col min="7683" max="7683" width="11.28515625" style="4" customWidth="1"/>
    <col min="7684" max="7684" width="7.140625" style="4" customWidth="1"/>
    <col min="7685" max="7685" width="11.28515625" style="4" customWidth="1"/>
    <col min="7686" max="7686" width="7.140625" style="4" customWidth="1"/>
    <col min="7687" max="7932" width="8.85546875" style="4"/>
    <col min="7933" max="7933" width="4.7109375" style="4" customWidth="1"/>
    <col min="7934" max="7934" width="20.5703125" style="4" customWidth="1"/>
    <col min="7935" max="7935" width="11.28515625" style="4" customWidth="1"/>
    <col min="7936" max="7936" width="7.140625" style="4" customWidth="1"/>
    <col min="7937" max="7937" width="11.28515625" style="4" customWidth="1"/>
    <col min="7938" max="7938" width="7.140625" style="4" customWidth="1"/>
    <col min="7939" max="7939" width="11.28515625" style="4" customWidth="1"/>
    <col min="7940" max="7940" width="7.140625" style="4" customWidth="1"/>
    <col min="7941" max="7941" width="11.28515625" style="4" customWidth="1"/>
    <col min="7942" max="7942" width="7.140625" style="4" customWidth="1"/>
    <col min="7943" max="8188" width="8.85546875" style="4"/>
    <col min="8189" max="8189" width="4.7109375" style="4" customWidth="1"/>
    <col min="8190" max="8190" width="20.5703125" style="4" customWidth="1"/>
    <col min="8191" max="8191" width="11.28515625" style="4" customWidth="1"/>
    <col min="8192" max="8192" width="7.140625" style="4" customWidth="1"/>
    <col min="8193" max="8193" width="11.28515625" style="4" customWidth="1"/>
    <col min="8194" max="8194" width="7.140625" style="4" customWidth="1"/>
    <col min="8195" max="8195" width="11.28515625" style="4" customWidth="1"/>
    <col min="8196" max="8196" width="7.140625" style="4" customWidth="1"/>
    <col min="8197" max="8197" width="11.28515625" style="4" customWidth="1"/>
    <col min="8198" max="8198" width="7.140625" style="4" customWidth="1"/>
    <col min="8199" max="8444" width="8.85546875" style="4"/>
    <col min="8445" max="8445" width="4.7109375" style="4" customWidth="1"/>
    <col min="8446" max="8446" width="20.5703125" style="4" customWidth="1"/>
    <col min="8447" max="8447" width="11.28515625" style="4" customWidth="1"/>
    <col min="8448" max="8448" width="7.140625" style="4" customWidth="1"/>
    <col min="8449" max="8449" width="11.28515625" style="4" customWidth="1"/>
    <col min="8450" max="8450" width="7.140625" style="4" customWidth="1"/>
    <col min="8451" max="8451" width="11.28515625" style="4" customWidth="1"/>
    <col min="8452" max="8452" width="7.140625" style="4" customWidth="1"/>
    <col min="8453" max="8453" width="11.28515625" style="4" customWidth="1"/>
    <col min="8454" max="8454" width="7.140625" style="4" customWidth="1"/>
    <col min="8455" max="8700" width="8.85546875" style="4"/>
    <col min="8701" max="8701" width="4.7109375" style="4" customWidth="1"/>
    <col min="8702" max="8702" width="20.5703125" style="4" customWidth="1"/>
    <col min="8703" max="8703" width="11.28515625" style="4" customWidth="1"/>
    <col min="8704" max="8704" width="7.140625" style="4" customWidth="1"/>
    <col min="8705" max="8705" width="11.28515625" style="4" customWidth="1"/>
    <col min="8706" max="8706" width="7.140625" style="4" customWidth="1"/>
    <col min="8707" max="8707" width="11.28515625" style="4" customWidth="1"/>
    <col min="8708" max="8708" width="7.140625" style="4" customWidth="1"/>
    <col min="8709" max="8709" width="11.28515625" style="4" customWidth="1"/>
    <col min="8710" max="8710" width="7.140625" style="4" customWidth="1"/>
    <col min="8711" max="8956" width="8.85546875" style="4"/>
    <col min="8957" max="8957" width="4.7109375" style="4" customWidth="1"/>
    <col min="8958" max="8958" width="20.5703125" style="4" customWidth="1"/>
    <col min="8959" max="8959" width="11.28515625" style="4" customWidth="1"/>
    <col min="8960" max="8960" width="7.140625" style="4" customWidth="1"/>
    <col min="8961" max="8961" width="11.28515625" style="4" customWidth="1"/>
    <col min="8962" max="8962" width="7.140625" style="4" customWidth="1"/>
    <col min="8963" max="8963" width="11.28515625" style="4" customWidth="1"/>
    <col min="8964" max="8964" width="7.140625" style="4" customWidth="1"/>
    <col min="8965" max="8965" width="11.28515625" style="4" customWidth="1"/>
    <col min="8966" max="8966" width="7.140625" style="4" customWidth="1"/>
    <col min="8967" max="9212" width="8.85546875" style="4"/>
    <col min="9213" max="9213" width="4.7109375" style="4" customWidth="1"/>
    <col min="9214" max="9214" width="20.5703125" style="4" customWidth="1"/>
    <col min="9215" max="9215" width="11.28515625" style="4" customWidth="1"/>
    <col min="9216" max="9216" width="7.140625" style="4" customWidth="1"/>
    <col min="9217" max="9217" width="11.28515625" style="4" customWidth="1"/>
    <col min="9218" max="9218" width="7.140625" style="4" customWidth="1"/>
    <col min="9219" max="9219" width="11.28515625" style="4" customWidth="1"/>
    <col min="9220" max="9220" width="7.140625" style="4" customWidth="1"/>
    <col min="9221" max="9221" width="11.28515625" style="4" customWidth="1"/>
    <col min="9222" max="9222" width="7.140625" style="4" customWidth="1"/>
    <col min="9223" max="9468" width="8.85546875" style="4"/>
    <col min="9469" max="9469" width="4.7109375" style="4" customWidth="1"/>
    <col min="9470" max="9470" width="20.5703125" style="4" customWidth="1"/>
    <col min="9471" max="9471" width="11.28515625" style="4" customWidth="1"/>
    <col min="9472" max="9472" width="7.140625" style="4" customWidth="1"/>
    <col min="9473" max="9473" width="11.28515625" style="4" customWidth="1"/>
    <col min="9474" max="9474" width="7.140625" style="4" customWidth="1"/>
    <col min="9475" max="9475" width="11.28515625" style="4" customWidth="1"/>
    <col min="9476" max="9476" width="7.140625" style="4" customWidth="1"/>
    <col min="9477" max="9477" width="11.28515625" style="4" customWidth="1"/>
    <col min="9478" max="9478" width="7.140625" style="4" customWidth="1"/>
    <col min="9479" max="9724" width="8.85546875" style="4"/>
    <col min="9725" max="9725" width="4.7109375" style="4" customWidth="1"/>
    <col min="9726" max="9726" width="20.5703125" style="4" customWidth="1"/>
    <col min="9727" max="9727" width="11.28515625" style="4" customWidth="1"/>
    <col min="9728" max="9728" width="7.140625" style="4" customWidth="1"/>
    <col min="9729" max="9729" width="11.28515625" style="4" customWidth="1"/>
    <col min="9730" max="9730" width="7.140625" style="4" customWidth="1"/>
    <col min="9731" max="9731" width="11.28515625" style="4" customWidth="1"/>
    <col min="9732" max="9732" width="7.140625" style="4" customWidth="1"/>
    <col min="9733" max="9733" width="11.28515625" style="4" customWidth="1"/>
    <col min="9734" max="9734" width="7.140625" style="4" customWidth="1"/>
    <col min="9735" max="9980" width="8.85546875" style="4"/>
    <col min="9981" max="9981" width="4.7109375" style="4" customWidth="1"/>
    <col min="9982" max="9982" width="20.5703125" style="4" customWidth="1"/>
    <col min="9983" max="9983" width="11.28515625" style="4" customWidth="1"/>
    <col min="9984" max="9984" width="7.140625" style="4" customWidth="1"/>
    <col min="9985" max="9985" width="11.28515625" style="4" customWidth="1"/>
    <col min="9986" max="9986" width="7.140625" style="4" customWidth="1"/>
    <col min="9987" max="9987" width="11.28515625" style="4" customWidth="1"/>
    <col min="9988" max="9988" width="7.140625" style="4" customWidth="1"/>
    <col min="9989" max="9989" width="11.28515625" style="4" customWidth="1"/>
    <col min="9990" max="9990" width="7.140625" style="4" customWidth="1"/>
    <col min="9991" max="10236" width="8.85546875" style="4"/>
    <col min="10237" max="10237" width="4.7109375" style="4" customWidth="1"/>
    <col min="10238" max="10238" width="20.5703125" style="4" customWidth="1"/>
    <col min="10239" max="10239" width="11.28515625" style="4" customWidth="1"/>
    <col min="10240" max="10240" width="7.140625" style="4" customWidth="1"/>
    <col min="10241" max="10241" width="11.28515625" style="4" customWidth="1"/>
    <col min="10242" max="10242" width="7.140625" style="4" customWidth="1"/>
    <col min="10243" max="10243" width="11.28515625" style="4" customWidth="1"/>
    <col min="10244" max="10244" width="7.140625" style="4" customWidth="1"/>
    <col min="10245" max="10245" width="11.28515625" style="4" customWidth="1"/>
    <col min="10246" max="10246" width="7.140625" style="4" customWidth="1"/>
    <col min="10247" max="10492" width="8.85546875" style="4"/>
    <col min="10493" max="10493" width="4.7109375" style="4" customWidth="1"/>
    <col min="10494" max="10494" width="20.5703125" style="4" customWidth="1"/>
    <col min="10495" max="10495" width="11.28515625" style="4" customWidth="1"/>
    <col min="10496" max="10496" width="7.140625" style="4" customWidth="1"/>
    <col min="10497" max="10497" width="11.28515625" style="4" customWidth="1"/>
    <col min="10498" max="10498" width="7.140625" style="4" customWidth="1"/>
    <col min="10499" max="10499" width="11.28515625" style="4" customWidth="1"/>
    <col min="10500" max="10500" width="7.140625" style="4" customWidth="1"/>
    <col min="10501" max="10501" width="11.28515625" style="4" customWidth="1"/>
    <col min="10502" max="10502" width="7.140625" style="4" customWidth="1"/>
    <col min="10503" max="10748" width="8.85546875" style="4"/>
    <col min="10749" max="10749" width="4.7109375" style="4" customWidth="1"/>
    <col min="10750" max="10750" width="20.5703125" style="4" customWidth="1"/>
    <col min="10751" max="10751" width="11.28515625" style="4" customWidth="1"/>
    <col min="10752" max="10752" width="7.140625" style="4" customWidth="1"/>
    <col min="10753" max="10753" width="11.28515625" style="4" customWidth="1"/>
    <col min="10754" max="10754" width="7.140625" style="4" customWidth="1"/>
    <col min="10755" max="10755" width="11.28515625" style="4" customWidth="1"/>
    <col min="10756" max="10756" width="7.140625" style="4" customWidth="1"/>
    <col min="10757" max="10757" width="11.28515625" style="4" customWidth="1"/>
    <col min="10758" max="10758" width="7.140625" style="4" customWidth="1"/>
    <col min="10759" max="11004" width="8.85546875" style="4"/>
    <col min="11005" max="11005" width="4.7109375" style="4" customWidth="1"/>
    <col min="11006" max="11006" width="20.5703125" style="4" customWidth="1"/>
    <col min="11007" max="11007" width="11.28515625" style="4" customWidth="1"/>
    <col min="11008" max="11008" width="7.140625" style="4" customWidth="1"/>
    <col min="11009" max="11009" width="11.28515625" style="4" customWidth="1"/>
    <col min="11010" max="11010" width="7.140625" style="4" customWidth="1"/>
    <col min="11011" max="11011" width="11.28515625" style="4" customWidth="1"/>
    <col min="11012" max="11012" width="7.140625" style="4" customWidth="1"/>
    <col min="11013" max="11013" width="11.28515625" style="4" customWidth="1"/>
    <col min="11014" max="11014" width="7.140625" style="4" customWidth="1"/>
    <col min="11015" max="11260" width="8.85546875" style="4"/>
    <col min="11261" max="11261" width="4.7109375" style="4" customWidth="1"/>
    <col min="11262" max="11262" width="20.5703125" style="4" customWidth="1"/>
    <col min="11263" max="11263" width="11.28515625" style="4" customWidth="1"/>
    <col min="11264" max="11264" width="7.140625" style="4" customWidth="1"/>
    <col min="11265" max="11265" width="11.28515625" style="4" customWidth="1"/>
    <col min="11266" max="11266" width="7.140625" style="4" customWidth="1"/>
    <col min="11267" max="11267" width="11.28515625" style="4" customWidth="1"/>
    <col min="11268" max="11268" width="7.140625" style="4" customWidth="1"/>
    <col min="11269" max="11269" width="11.28515625" style="4" customWidth="1"/>
    <col min="11270" max="11270" width="7.140625" style="4" customWidth="1"/>
    <col min="11271" max="11516" width="8.85546875" style="4"/>
    <col min="11517" max="11517" width="4.7109375" style="4" customWidth="1"/>
    <col min="11518" max="11518" width="20.5703125" style="4" customWidth="1"/>
    <col min="11519" max="11519" width="11.28515625" style="4" customWidth="1"/>
    <col min="11520" max="11520" width="7.140625" style="4" customWidth="1"/>
    <col min="11521" max="11521" width="11.28515625" style="4" customWidth="1"/>
    <col min="11522" max="11522" width="7.140625" style="4" customWidth="1"/>
    <col min="11523" max="11523" width="11.28515625" style="4" customWidth="1"/>
    <col min="11524" max="11524" width="7.140625" style="4" customWidth="1"/>
    <col min="11525" max="11525" width="11.28515625" style="4" customWidth="1"/>
    <col min="11526" max="11526" width="7.140625" style="4" customWidth="1"/>
    <col min="11527" max="11772" width="8.85546875" style="4"/>
    <col min="11773" max="11773" width="4.7109375" style="4" customWidth="1"/>
    <col min="11774" max="11774" width="20.5703125" style="4" customWidth="1"/>
    <col min="11775" max="11775" width="11.28515625" style="4" customWidth="1"/>
    <col min="11776" max="11776" width="7.140625" style="4" customWidth="1"/>
    <col min="11777" max="11777" width="11.28515625" style="4" customWidth="1"/>
    <col min="11778" max="11778" width="7.140625" style="4" customWidth="1"/>
    <col min="11779" max="11779" width="11.28515625" style="4" customWidth="1"/>
    <col min="11780" max="11780" width="7.140625" style="4" customWidth="1"/>
    <col min="11781" max="11781" width="11.28515625" style="4" customWidth="1"/>
    <col min="11782" max="11782" width="7.140625" style="4" customWidth="1"/>
    <col min="11783" max="12028" width="8.85546875" style="4"/>
    <col min="12029" max="12029" width="4.7109375" style="4" customWidth="1"/>
    <col min="12030" max="12030" width="20.5703125" style="4" customWidth="1"/>
    <col min="12031" max="12031" width="11.28515625" style="4" customWidth="1"/>
    <col min="12032" max="12032" width="7.140625" style="4" customWidth="1"/>
    <col min="12033" max="12033" width="11.28515625" style="4" customWidth="1"/>
    <col min="12034" max="12034" width="7.140625" style="4" customWidth="1"/>
    <col min="12035" max="12035" width="11.28515625" style="4" customWidth="1"/>
    <col min="12036" max="12036" width="7.140625" style="4" customWidth="1"/>
    <col min="12037" max="12037" width="11.28515625" style="4" customWidth="1"/>
    <col min="12038" max="12038" width="7.140625" style="4" customWidth="1"/>
    <col min="12039" max="12284" width="8.85546875" style="4"/>
    <col min="12285" max="12285" width="4.7109375" style="4" customWidth="1"/>
    <col min="12286" max="12286" width="20.5703125" style="4" customWidth="1"/>
    <col min="12287" max="12287" width="11.28515625" style="4" customWidth="1"/>
    <col min="12288" max="12288" width="7.140625" style="4" customWidth="1"/>
    <col min="12289" max="12289" width="11.28515625" style="4" customWidth="1"/>
    <col min="12290" max="12290" width="7.140625" style="4" customWidth="1"/>
    <col min="12291" max="12291" width="11.28515625" style="4" customWidth="1"/>
    <col min="12292" max="12292" width="7.140625" style="4" customWidth="1"/>
    <col min="12293" max="12293" width="11.28515625" style="4" customWidth="1"/>
    <col min="12294" max="12294" width="7.140625" style="4" customWidth="1"/>
    <col min="12295" max="12540" width="8.85546875" style="4"/>
    <col min="12541" max="12541" width="4.7109375" style="4" customWidth="1"/>
    <col min="12542" max="12542" width="20.5703125" style="4" customWidth="1"/>
    <col min="12543" max="12543" width="11.28515625" style="4" customWidth="1"/>
    <col min="12544" max="12544" width="7.140625" style="4" customWidth="1"/>
    <col min="12545" max="12545" width="11.28515625" style="4" customWidth="1"/>
    <col min="12546" max="12546" width="7.140625" style="4" customWidth="1"/>
    <col min="12547" max="12547" width="11.28515625" style="4" customWidth="1"/>
    <col min="12548" max="12548" width="7.140625" style="4" customWidth="1"/>
    <col min="12549" max="12549" width="11.28515625" style="4" customWidth="1"/>
    <col min="12550" max="12550" width="7.140625" style="4" customWidth="1"/>
    <col min="12551" max="12796" width="8.85546875" style="4"/>
    <col min="12797" max="12797" width="4.7109375" style="4" customWidth="1"/>
    <col min="12798" max="12798" width="20.5703125" style="4" customWidth="1"/>
    <col min="12799" max="12799" width="11.28515625" style="4" customWidth="1"/>
    <col min="12800" max="12800" width="7.140625" style="4" customWidth="1"/>
    <col min="12801" max="12801" width="11.28515625" style="4" customWidth="1"/>
    <col min="12802" max="12802" width="7.140625" style="4" customWidth="1"/>
    <col min="12803" max="12803" width="11.28515625" style="4" customWidth="1"/>
    <col min="12804" max="12804" width="7.140625" style="4" customWidth="1"/>
    <col min="12805" max="12805" width="11.28515625" style="4" customWidth="1"/>
    <col min="12806" max="12806" width="7.140625" style="4" customWidth="1"/>
    <col min="12807" max="13052" width="8.85546875" style="4"/>
    <col min="13053" max="13053" width="4.7109375" style="4" customWidth="1"/>
    <col min="13054" max="13054" width="20.5703125" style="4" customWidth="1"/>
    <col min="13055" max="13055" width="11.28515625" style="4" customWidth="1"/>
    <col min="13056" max="13056" width="7.140625" style="4" customWidth="1"/>
    <col min="13057" max="13057" width="11.28515625" style="4" customWidth="1"/>
    <col min="13058" max="13058" width="7.140625" style="4" customWidth="1"/>
    <col min="13059" max="13059" width="11.28515625" style="4" customWidth="1"/>
    <col min="13060" max="13060" width="7.140625" style="4" customWidth="1"/>
    <col min="13061" max="13061" width="11.28515625" style="4" customWidth="1"/>
    <col min="13062" max="13062" width="7.140625" style="4" customWidth="1"/>
    <col min="13063" max="13308" width="8.85546875" style="4"/>
    <col min="13309" max="13309" width="4.7109375" style="4" customWidth="1"/>
    <col min="13310" max="13310" width="20.5703125" style="4" customWidth="1"/>
    <col min="13311" max="13311" width="11.28515625" style="4" customWidth="1"/>
    <col min="13312" max="13312" width="7.140625" style="4" customWidth="1"/>
    <col min="13313" max="13313" width="11.28515625" style="4" customWidth="1"/>
    <col min="13314" max="13314" width="7.140625" style="4" customWidth="1"/>
    <col min="13315" max="13315" width="11.28515625" style="4" customWidth="1"/>
    <col min="13316" max="13316" width="7.140625" style="4" customWidth="1"/>
    <col min="13317" max="13317" width="11.28515625" style="4" customWidth="1"/>
    <col min="13318" max="13318" width="7.140625" style="4" customWidth="1"/>
    <col min="13319" max="13564" width="8.85546875" style="4"/>
    <col min="13565" max="13565" width="4.7109375" style="4" customWidth="1"/>
    <col min="13566" max="13566" width="20.5703125" style="4" customWidth="1"/>
    <col min="13567" max="13567" width="11.28515625" style="4" customWidth="1"/>
    <col min="13568" max="13568" width="7.140625" style="4" customWidth="1"/>
    <col min="13569" max="13569" width="11.28515625" style="4" customWidth="1"/>
    <col min="13570" max="13570" width="7.140625" style="4" customWidth="1"/>
    <col min="13571" max="13571" width="11.28515625" style="4" customWidth="1"/>
    <col min="13572" max="13572" width="7.140625" style="4" customWidth="1"/>
    <col min="13573" max="13573" width="11.28515625" style="4" customWidth="1"/>
    <col min="13574" max="13574" width="7.140625" style="4" customWidth="1"/>
    <col min="13575" max="13820" width="8.85546875" style="4"/>
    <col min="13821" max="13821" width="4.7109375" style="4" customWidth="1"/>
    <col min="13822" max="13822" width="20.5703125" style="4" customWidth="1"/>
    <col min="13823" max="13823" width="11.28515625" style="4" customWidth="1"/>
    <col min="13824" max="13824" width="7.140625" style="4" customWidth="1"/>
    <col min="13825" max="13825" width="11.28515625" style="4" customWidth="1"/>
    <col min="13826" max="13826" width="7.140625" style="4" customWidth="1"/>
    <col min="13827" max="13827" width="11.28515625" style="4" customWidth="1"/>
    <col min="13828" max="13828" width="7.140625" style="4" customWidth="1"/>
    <col min="13829" max="13829" width="11.28515625" style="4" customWidth="1"/>
    <col min="13830" max="13830" width="7.140625" style="4" customWidth="1"/>
    <col min="13831" max="14076" width="8.85546875" style="4"/>
    <col min="14077" max="14077" width="4.7109375" style="4" customWidth="1"/>
    <col min="14078" max="14078" width="20.5703125" style="4" customWidth="1"/>
    <col min="14079" max="14079" width="11.28515625" style="4" customWidth="1"/>
    <col min="14080" max="14080" width="7.140625" style="4" customWidth="1"/>
    <col min="14081" max="14081" width="11.28515625" style="4" customWidth="1"/>
    <col min="14082" max="14082" width="7.140625" style="4" customWidth="1"/>
    <col min="14083" max="14083" width="11.28515625" style="4" customWidth="1"/>
    <col min="14084" max="14084" width="7.140625" style="4" customWidth="1"/>
    <col min="14085" max="14085" width="11.28515625" style="4" customWidth="1"/>
    <col min="14086" max="14086" width="7.140625" style="4" customWidth="1"/>
    <col min="14087" max="14332" width="8.85546875" style="4"/>
    <col min="14333" max="14333" width="4.7109375" style="4" customWidth="1"/>
    <col min="14334" max="14334" width="20.5703125" style="4" customWidth="1"/>
    <col min="14335" max="14335" width="11.28515625" style="4" customWidth="1"/>
    <col min="14336" max="14336" width="7.140625" style="4" customWidth="1"/>
    <col min="14337" max="14337" width="11.28515625" style="4" customWidth="1"/>
    <col min="14338" max="14338" width="7.140625" style="4" customWidth="1"/>
    <col min="14339" max="14339" width="11.28515625" style="4" customWidth="1"/>
    <col min="14340" max="14340" width="7.140625" style="4" customWidth="1"/>
    <col min="14341" max="14341" width="11.28515625" style="4" customWidth="1"/>
    <col min="14342" max="14342" width="7.140625" style="4" customWidth="1"/>
    <col min="14343" max="14588" width="8.85546875" style="4"/>
    <col min="14589" max="14589" width="4.7109375" style="4" customWidth="1"/>
    <col min="14590" max="14590" width="20.5703125" style="4" customWidth="1"/>
    <col min="14591" max="14591" width="11.28515625" style="4" customWidth="1"/>
    <col min="14592" max="14592" width="7.140625" style="4" customWidth="1"/>
    <col min="14593" max="14593" width="11.28515625" style="4" customWidth="1"/>
    <col min="14594" max="14594" width="7.140625" style="4" customWidth="1"/>
    <col min="14595" max="14595" width="11.28515625" style="4" customWidth="1"/>
    <col min="14596" max="14596" width="7.140625" style="4" customWidth="1"/>
    <col min="14597" max="14597" width="11.28515625" style="4" customWidth="1"/>
    <col min="14598" max="14598" width="7.140625" style="4" customWidth="1"/>
    <col min="14599" max="14844" width="8.85546875" style="4"/>
    <col min="14845" max="14845" width="4.7109375" style="4" customWidth="1"/>
    <col min="14846" max="14846" width="20.5703125" style="4" customWidth="1"/>
    <col min="14847" max="14847" width="11.28515625" style="4" customWidth="1"/>
    <col min="14848" max="14848" width="7.140625" style="4" customWidth="1"/>
    <col min="14849" max="14849" width="11.28515625" style="4" customWidth="1"/>
    <col min="14850" max="14850" width="7.140625" style="4" customWidth="1"/>
    <col min="14851" max="14851" width="11.28515625" style="4" customWidth="1"/>
    <col min="14852" max="14852" width="7.140625" style="4" customWidth="1"/>
    <col min="14853" max="14853" width="11.28515625" style="4" customWidth="1"/>
    <col min="14854" max="14854" width="7.140625" style="4" customWidth="1"/>
    <col min="14855" max="15100" width="8.85546875" style="4"/>
    <col min="15101" max="15101" width="4.7109375" style="4" customWidth="1"/>
    <col min="15102" max="15102" width="20.5703125" style="4" customWidth="1"/>
    <col min="15103" max="15103" width="11.28515625" style="4" customWidth="1"/>
    <col min="15104" max="15104" width="7.140625" style="4" customWidth="1"/>
    <col min="15105" max="15105" width="11.28515625" style="4" customWidth="1"/>
    <col min="15106" max="15106" width="7.140625" style="4" customWidth="1"/>
    <col min="15107" max="15107" width="11.28515625" style="4" customWidth="1"/>
    <col min="15108" max="15108" width="7.140625" style="4" customWidth="1"/>
    <col min="15109" max="15109" width="11.28515625" style="4" customWidth="1"/>
    <col min="15110" max="15110" width="7.140625" style="4" customWidth="1"/>
    <col min="15111" max="15356" width="8.85546875" style="4"/>
    <col min="15357" max="15357" width="4.7109375" style="4" customWidth="1"/>
    <col min="15358" max="15358" width="20.5703125" style="4" customWidth="1"/>
    <col min="15359" max="15359" width="11.28515625" style="4" customWidth="1"/>
    <col min="15360" max="15360" width="7.140625" style="4" customWidth="1"/>
    <col min="15361" max="15361" width="11.28515625" style="4" customWidth="1"/>
    <col min="15362" max="15362" width="7.140625" style="4" customWidth="1"/>
    <col min="15363" max="15363" width="11.28515625" style="4" customWidth="1"/>
    <col min="15364" max="15364" width="7.140625" style="4" customWidth="1"/>
    <col min="15365" max="15365" width="11.28515625" style="4" customWidth="1"/>
    <col min="15366" max="15366" width="7.140625" style="4" customWidth="1"/>
    <col min="15367" max="15612" width="8.85546875" style="4"/>
    <col min="15613" max="15613" width="4.7109375" style="4" customWidth="1"/>
    <col min="15614" max="15614" width="20.5703125" style="4" customWidth="1"/>
    <col min="15615" max="15615" width="11.28515625" style="4" customWidth="1"/>
    <col min="15616" max="15616" width="7.140625" style="4" customWidth="1"/>
    <col min="15617" max="15617" width="11.28515625" style="4" customWidth="1"/>
    <col min="15618" max="15618" width="7.140625" style="4" customWidth="1"/>
    <col min="15619" max="15619" width="11.28515625" style="4" customWidth="1"/>
    <col min="15620" max="15620" width="7.140625" style="4" customWidth="1"/>
    <col min="15621" max="15621" width="11.28515625" style="4" customWidth="1"/>
    <col min="15622" max="15622" width="7.140625" style="4" customWidth="1"/>
    <col min="15623" max="15868" width="8.85546875" style="4"/>
    <col min="15869" max="15869" width="4.7109375" style="4" customWidth="1"/>
    <col min="15870" max="15870" width="20.5703125" style="4" customWidth="1"/>
    <col min="15871" max="15871" width="11.28515625" style="4" customWidth="1"/>
    <col min="15872" max="15872" width="7.140625" style="4" customWidth="1"/>
    <col min="15873" max="15873" width="11.28515625" style="4" customWidth="1"/>
    <col min="15874" max="15874" width="7.140625" style="4" customWidth="1"/>
    <col min="15875" max="15875" width="11.28515625" style="4" customWidth="1"/>
    <col min="15876" max="15876" width="7.140625" style="4" customWidth="1"/>
    <col min="15877" max="15877" width="11.28515625" style="4" customWidth="1"/>
    <col min="15878" max="15878" width="7.140625" style="4" customWidth="1"/>
    <col min="15879" max="16124" width="8.85546875" style="4"/>
    <col min="16125" max="16125" width="4.7109375" style="4" customWidth="1"/>
    <col min="16126" max="16126" width="20.5703125" style="4" customWidth="1"/>
    <col min="16127" max="16127" width="11.28515625" style="4" customWidth="1"/>
    <col min="16128" max="16128" width="7.140625" style="4" customWidth="1"/>
    <col min="16129" max="16129" width="11.28515625" style="4" customWidth="1"/>
    <col min="16130" max="16130" width="7.140625" style="4" customWidth="1"/>
    <col min="16131" max="16131" width="11.28515625" style="4" customWidth="1"/>
    <col min="16132" max="16132" width="7.140625" style="4" customWidth="1"/>
    <col min="16133" max="16133" width="11.28515625" style="4" customWidth="1"/>
    <col min="16134" max="16134" width="7.140625" style="4" customWidth="1"/>
    <col min="16135" max="16384" width="8.85546875" style="4"/>
  </cols>
  <sheetData>
    <row r="1" spans="1:15" s="3" customFormat="1" ht="22.15" customHeight="1">
      <c r="A1" s="97" t="str">
        <f>CONCATENATE(Inhalt_K12!B30,"   ",Inhalt_K12!C30)</f>
        <v>1205   Landtagswahl 2022 nach Wahlkreisergebnissen</v>
      </c>
      <c r="B1" s="1"/>
      <c r="C1" s="1"/>
      <c r="D1" s="2"/>
      <c r="E1" s="2"/>
      <c r="F1" s="2"/>
      <c r="G1" s="2"/>
      <c r="H1" s="2"/>
      <c r="I1" s="2"/>
    </row>
    <row r="2" spans="1:15" s="14" customFormat="1" ht="6" customHeight="1">
      <c r="A2" s="12"/>
      <c r="B2" s="13"/>
      <c r="C2" s="13"/>
      <c r="D2" s="13"/>
      <c r="E2" s="13"/>
      <c r="F2" s="13"/>
      <c r="G2" s="13"/>
      <c r="H2" s="13"/>
      <c r="I2" s="13"/>
      <c r="J2" s="13"/>
      <c r="K2" s="21" t="s">
        <v>101</v>
      </c>
      <c r="L2" s="21"/>
      <c r="M2" s="21"/>
      <c r="N2" s="22"/>
    </row>
    <row r="3" spans="1:15" ht="27" customHeight="1">
      <c r="A3" s="534" t="s">
        <v>102</v>
      </c>
      <c r="B3" s="535"/>
      <c r="C3" s="528" t="s">
        <v>103</v>
      </c>
      <c r="D3" s="538"/>
      <c r="E3" s="528" t="s">
        <v>104</v>
      </c>
      <c r="F3" s="538"/>
      <c r="G3" s="528" t="s">
        <v>105</v>
      </c>
      <c r="H3" s="538"/>
      <c r="I3" s="528" t="s">
        <v>106</v>
      </c>
      <c r="J3" s="529"/>
      <c r="K3" s="23" t="s">
        <v>103</v>
      </c>
      <c r="L3" s="23" t="s">
        <v>104</v>
      </c>
      <c r="M3" s="23" t="s">
        <v>105</v>
      </c>
      <c r="N3" s="23" t="s">
        <v>106</v>
      </c>
      <c r="O3" s="23"/>
    </row>
    <row r="4" spans="1:15" s="25" customFormat="1" ht="15.75" customHeight="1">
      <c r="A4" s="536"/>
      <c r="B4" s="537"/>
      <c r="C4" s="120" t="s">
        <v>86</v>
      </c>
      <c r="D4" s="120" t="s">
        <v>107</v>
      </c>
      <c r="E4" s="120" t="s">
        <v>86</v>
      </c>
      <c r="F4" s="120" t="s">
        <v>107</v>
      </c>
      <c r="G4" s="120" t="s">
        <v>86</v>
      </c>
      <c r="H4" s="120" t="s">
        <v>107</v>
      </c>
      <c r="I4" s="120" t="s">
        <v>86</v>
      </c>
      <c r="J4" s="121" t="s">
        <v>107</v>
      </c>
      <c r="K4" s="24"/>
      <c r="L4" s="24"/>
      <c r="M4" s="24"/>
      <c r="N4" s="24"/>
    </row>
    <row r="5" spans="1:15" ht="18" customHeight="1">
      <c r="A5" s="532" t="s">
        <v>88</v>
      </c>
      <c r="B5" s="533"/>
      <c r="C5" s="105">
        <v>58938</v>
      </c>
      <c r="D5" s="106" t="s">
        <v>108</v>
      </c>
      <c r="E5" s="106">
        <v>55011</v>
      </c>
      <c r="F5" s="106" t="s">
        <v>108</v>
      </c>
      <c r="G5" s="106">
        <v>53696</v>
      </c>
      <c r="H5" s="106" t="s">
        <v>108</v>
      </c>
      <c r="I5" s="106">
        <f>C5+E5+G5</f>
        <v>167645</v>
      </c>
      <c r="J5" s="106" t="s">
        <v>108</v>
      </c>
    </row>
    <row r="6" spans="1:15" ht="12" customHeight="1">
      <c r="A6" s="523" t="s">
        <v>307</v>
      </c>
      <c r="B6" s="524"/>
      <c r="C6" s="107">
        <v>30697</v>
      </c>
      <c r="D6" s="109">
        <f>C6/C5*100</f>
        <v>52.083545420611486</v>
      </c>
      <c r="E6" s="108">
        <v>25990</v>
      </c>
      <c r="F6" s="109">
        <f>E6/E5*100</f>
        <v>47.245096435258404</v>
      </c>
      <c r="G6" s="108">
        <v>31709</v>
      </c>
      <c r="H6" s="109">
        <f>G6/G5*100</f>
        <v>59.052815852205008</v>
      </c>
      <c r="I6" s="108">
        <f>C6+E6+G6</f>
        <v>88396</v>
      </c>
      <c r="J6" s="109">
        <f>I6/I5*100</f>
        <v>52.728086134391127</v>
      </c>
    </row>
    <row r="7" spans="1:15" ht="12" customHeight="1">
      <c r="A7" s="523" t="s">
        <v>109</v>
      </c>
      <c r="B7" s="524"/>
      <c r="C7" s="107">
        <v>443</v>
      </c>
      <c r="D7" s="109">
        <f>C7/C6*100</f>
        <v>1.4431377659054632</v>
      </c>
      <c r="E7" s="108">
        <v>489</v>
      </c>
      <c r="F7" s="109">
        <f>E7/E6*100</f>
        <v>1.8814928818776451</v>
      </c>
      <c r="G7" s="108">
        <v>393</v>
      </c>
      <c r="H7" s="109">
        <f>G7/G6*100</f>
        <v>1.2393957551483805</v>
      </c>
      <c r="I7" s="108">
        <f>C7+E7+G7</f>
        <v>1325</v>
      </c>
      <c r="J7" s="109">
        <f>I7/I6*100</f>
        <v>1.4989366034662202</v>
      </c>
    </row>
    <row r="8" spans="1:15" ht="12" customHeight="1">
      <c r="A8" s="523" t="s">
        <v>110</v>
      </c>
      <c r="B8" s="524"/>
      <c r="C8" s="107">
        <v>30254</v>
      </c>
      <c r="D8" s="109">
        <f>100-D7</f>
        <v>98.556862234094538</v>
      </c>
      <c r="E8" s="108">
        <v>25501</v>
      </c>
      <c r="F8" s="109">
        <f>100-F7</f>
        <v>98.118507118122352</v>
      </c>
      <c r="G8" s="108">
        <v>31316</v>
      </c>
      <c r="H8" s="109">
        <f>100-H7</f>
        <v>98.760604244851621</v>
      </c>
      <c r="I8" s="108">
        <f>C8+E8+G8</f>
        <v>87071</v>
      </c>
      <c r="J8" s="109">
        <f>100-J7</f>
        <v>98.50106339653378</v>
      </c>
    </row>
    <row r="9" spans="1:15" s="26" customFormat="1" ht="30.75" customHeight="1">
      <c r="A9" s="110"/>
      <c r="B9" s="111"/>
      <c r="C9" s="530" t="s">
        <v>111</v>
      </c>
      <c r="D9" s="531"/>
      <c r="E9" s="531"/>
      <c r="F9" s="531"/>
      <c r="G9" s="531"/>
      <c r="H9" s="531"/>
      <c r="I9" s="531"/>
      <c r="J9" s="531"/>
    </row>
    <row r="10" spans="1:15" ht="12" customHeight="1">
      <c r="A10" s="112" t="s">
        <v>250</v>
      </c>
      <c r="B10" s="113" t="s">
        <v>20</v>
      </c>
      <c r="C10" s="107">
        <v>11151</v>
      </c>
      <c r="D10" s="109">
        <f t="shared" ref="D10:D16" si="0">C10/C$8*100</f>
        <v>36.857936140675612</v>
      </c>
      <c r="E10" s="108">
        <v>7928</v>
      </c>
      <c r="F10" s="109">
        <f t="shared" ref="F10:F16" si="1">E10/E$8*100</f>
        <v>31.088976902866555</v>
      </c>
      <c r="G10" s="108">
        <v>8750</v>
      </c>
      <c r="H10" s="109">
        <f t="shared" ref="H10:H16" si="2">G10/G$8*100</f>
        <v>27.940988632009194</v>
      </c>
      <c r="I10" s="108">
        <f t="shared" ref="I10:I15" si="3">C10+E10+G10</f>
        <v>27829</v>
      </c>
      <c r="J10" s="109">
        <f t="shared" ref="J10:J15" si="4">I10/I$8*100</f>
        <v>31.961272984116412</v>
      </c>
      <c r="K10" s="27"/>
      <c r="L10" s="27"/>
    </row>
    <row r="11" spans="1:15" ht="12" customHeight="1">
      <c r="A11" s="112" t="s">
        <v>251</v>
      </c>
      <c r="B11" s="113" t="s">
        <v>74</v>
      </c>
      <c r="C11" s="107">
        <v>8528</v>
      </c>
      <c r="D11" s="109">
        <f t="shared" si="0"/>
        <v>28.188008197263169</v>
      </c>
      <c r="E11" s="108">
        <v>7250</v>
      </c>
      <c r="F11" s="109">
        <f t="shared" si="1"/>
        <v>28.430257636955414</v>
      </c>
      <c r="G11" s="108">
        <v>7380</v>
      </c>
      <c r="H11" s="109">
        <f t="shared" si="2"/>
        <v>23.566228126197473</v>
      </c>
      <c r="I11" s="108">
        <f>C11+E11+G11</f>
        <v>23158</v>
      </c>
      <c r="J11" s="109">
        <f t="shared" si="4"/>
        <v>26.596685463587189</v>
      </c>
    </row>
    <row r="12" spans="1:15" ht="12" customHeight="1">
      <c r="A12" s="112" t="s">
        <v>252</v>
      </c>
      <c r="B12" s="113" t="s">
        <v>49</v>
      </c>
      <c r="C12" s="107">
        <v>5883</v>
      </c>
      <c r="D12" s="109">
        <f t="shared" si="0"/>
        <v>19.445362596681431</v>
      </c>
      <c r="E12" s="108">
        <v>5938</v>
      </c>
      <c r="F12" s="109">
        <f t="shared" si="1"/>
        <v>23.285361358378104</v>
      </c>
      <c r="G12" s="108">
        <v>10767</v>
      </c>
      <c r="H12" s="109">
        <f t="shared" si="2"/>
        <v>34.381785668667774</v>
      </c>
      <c r="I12" s="108">
        <f t="shared" si="3"/>
        <v>22588</v>
      </c>
      <c r="J12" s="109">
        <f t="shared" si="4"/>
        <v>25.942047294736483</v>
      </c>
    </row>
    <row r="13" spans="1:15" ht="12" customHeight="1">
      <c r="A13" s="112" t="s">
        <v>253</v>
      </c>
      <c r="B13" s="113" t="s">
        <v>43</v>
      </c>
      <c r="C13" s="107">
        <v>1430</v>
      </c>
      <c r="D13" s="109">
        <f t="shared" si="0"/>
        <v>4.7266477160044946</v>
      </c>
      <c r="E13" s="108">
        <v>1236</v>
      </c>
      <c r="F13" s="109">
        <f t="shared" si="1"/>
        <v>4.846868750245088</v>
      </c>
      <c r="G13" s="108">
        <v>1217</v>
      </c>
      <c r="H13" s="109">
        <f t="shared" si="2"/>
        <v>3.8861923617320224</v>
      </c>
      <c r="I13" s="108">
        <f t="shared" si="3"/>
        <v>3883</v>
      </c>
      <c r="J13" s="109">
        <f t="shared" si="4"/>
        <v>4.4595789642935078</v>
      </c>
    </row>
    <row r="14" spans="1:15" ht="12" customHeight="1">
      <c r="A14" s="112" t="s">
        <v>254</v>
      </c>
      <c r="B14" s="113" t="s">
        <v>5</v>
      </c>
      <c r="C14" s="107">
        <v>1561</v>
      </c>
      <c r="D14" s="109">
        <f t="shared" si="0"/>
        <v>5.1596483109671452</v>
      </c>
      <c r="E14" s="108">
        <v>1565</v>
      </c>
      <c r="F14" s="109">
        <f t="shared" si="1"/>
        <v>6.1370142347358927</v>
      </c>
      <c r="G14" s="108">
        <v>1107</v>
      </c>
      <c r="H14" s="109">
        <f t="shared" si="2"/>
        <v>3.5349342189296209</v>
      </c>
      <c r="I14" s="108">
        <f t="shared" si="3"/>
        <v>4233</v>
      </c>
      <c r="J14" s="109">
        <f t="shared" si="4"/>
        <v>4.8615497697281533</v>
      </c>
    </row>
    <row r="15" spans="1:15" ht="12" customHeight="1">
      <c r="A15" s="112" t="s">
        <v>255</v>
      </c>
      <c r="B15" s="113" t="s">
        <v>29</v>
      </c>
      <c r="C15" s="107">
        <v>768</v>
      </c>
      <c r="D15" s="109">
        <f t="shared" si="0"/>
        <v>2.5385073048191975</v>
      </c>
      <c r="E15" s="108">
        <v>916</v>
      </c>
      <c r="F15" s="109">
        <f t="shared" si="1"/>
        <v>3.5920159993725735</v>
      </c>
      <c r="G15" s="108">
        <v>1179</v>
      </c>
      <c r="H15" s="109">
        <f t="shared" si="2"/>
        <v>3.7648486396730108</v>
      </c>
      <c r="I15" s="108">
        <f t="shared" si="3"/>
        <v>2863</v>
      </c>
      <c r="J15" s="109">
        <f t="shared" si="4"/>
        <v>3.2881211884553987</v>
      </c>
    </row>
    <row r="16" spans="1:15" ht="12" customHeight="1">
      <c r="A16" s="112" t="s">
        <v>256</v>
      </c>
      <c r="B16" s="113" t="s">
        <v>46</v>
      </c>
      <c r="C16" s="107">
        <v>460</v>
      </c>
      <c r="D16" s="109">
        <f t="shared" si="0"/>
        <v>1.5204601044489985</v>
      </c>
      <c r="E16" s="108">
        <v>668</v>
      </c>
      <c r="F16" s="109">
        <f t="shared" si="1"/>
        <v>2.6195051174463746</v>
      </c>
      <c r="G16" s="108">
        <v>500</v>
      </c>
      <c r="H16" s="109">
        <f t="shared" si="2"/>
        <v>1.5966279218290969</v>
      </c>
      <c r="I16" s="108">
        <f>C16+E16+G16</f>
        <v>1628</v>
      </c>
      <c r="J16" s="109">
        <f>I16/I8*100</f>
        <v>1.8697384892788642</v>
      </c>
    </row>
    <row r="17" spans="1:11" ht="12" customHeight="1">
      <c r="A17" s="112" t="s">
        <v>257</v>
      </c>
      <c r="B17" s="113" t="s">
        <v>229</v>
      </c>
      <c r="C17" s="107">
        <v>351</v>
      </c>
      <c r="D17" s="109">
        <f>C17/C$8*100</f>
        <v>1.1601771666556489</v>
      </c>
      <c r="E17" s="114" t="s">
        <v>112</v>
      </c>
      <c r="F17" s="109" t="s">
        <v>108</v>
      </c>
      <c r="G17" s="108">
        <v>416</v>
      </c>
      <c r="H17" s="109">
        <f>G17/G$8*100</f>
        <v>1.3283944309618088</v>
      </c>
      <c r="I17" s="108">
        <f>C17+G17</f>
        <v>767</v>
      </c>
      <c r="J17" s="109">
        <f>I17/I$8*100</f>
        <v>0.88089030790963696</v>
      </c>
    </row>
    <row r="18" spans="1:11" ht="12" customHeight="1">
      <c r="A18" s="112" t="s">
        <v>258</v>
      </c>
      <c r="B18" s="113" t="s">
        <v>27</v>
      </c>
      <c r="C18" s="107">
        <v>122</v>
      </c>
      <c r="D18" s="109">
        <f>C18/C$8*100</f>
        <v>0.40325246248429958</v>
      </c>
      <c r="E18" s="114" t="s">
        <v>112</v>
      </c>
      <c r="F18" s="115" t="s">
        <v>108</v>
      </c>
      <c r="G18" s="114" t="s">
        <v>112</v>
      </c>
      <c r="H18" s="115" t="s">
        <v>108</v>
      </c>
      <c r="I18" s="108">
        <f>C18</f>
        <v>122</v>
      </c>
      <c r="J18" s="109">
        <f>I18/I$8*100</f>
        <v>0.14011553789436207</v>
      </c>
      <c r="K18" s="27"/>
    </row>
    <row r="19" spans="1:11" ht="27" customHeight="1">
      <c r="A19" s="523" t="s">
        <v>289</v>
      </c>
      <c r="B19" s="524"/>
      <c r="C19" s="539" t="s">
        <v>230</v>
      </c>
      <c r="D19" s="525"/>
      <c r="E19" s="525" t="s">
        <v>232</v>
      </c>
      <c r="F19" s="525"/>
      <c r="G19" s="525" t="s">
        <v>238</v>
      </c>
      <c r="H19" s="525"/>
      <c r="I19" s="525" t="s">
        <v>108</v>
      </c>
      <c r="J19" s="525"/>
    </row>
    <row r="20" spans="1:11" ht="12" customHeight="1">
      <c r="A20" s="523" t="s">
        <v>97</v>
      </c>
      <c r="B20" s="524"/>
      <c r="C20" s="526" t="s">
        <v>20</v>
      </c>
      <c r="D20" s="527"/>
      <c r="E20" s="525" t="s">
        <v>20</v>
      </c>
      <c r="F20" s="525"/>
      <c r="G20" s="525" t="s">
        <v>49</v>
      </c>
      <c r="H20" s="525"/>
      <c r="I20" s="525" t="s">
        <v>108</v>
      </c>
      <c r="J20" s="525"/>
    </row>
    <row r="21" spans="1:11" ht="18.75" customHeight="1">
      <c r="A21" s="523" t="s">
        <v>113</v>
      </c>
      <c r="B21" s="524"/>
      <c r="C21" s="117">
        <v>220</v>
      </c>
      <c r="D21" s="109">
        <f>C21/C6*100</f>
        <v>0.71668241196208105</v>
      </c>
      <c r="E21" s="116">
        <v>243</v>
      </c>
      <c r="F21" s="109">
        <f>E21/E6*100</f>
        <v>0.93497499038091569</v>
      </c>
      <c r="G21" s="116">
        <v>171</v>
      </c>
      <c r="H21" s="109">
        <f>G21/G6*100</f>
        <v>0.53927906903402822</v>
      </c>
      <c r="I21" s="108">
        <f>C21+E21+G21</f>
        <v>634</v>
      </c>
      <c r="J21" s="109">
        <f>I21/I6*100</f>
        <v>0.71722702384723291</v>
      </c>
    </row>
    <row r="22" spans="1:11" ht="12" customHeight="1">
      <c r="A22" s="523" t="s">
        <v>114</v>
      </c>
      <c r="B22" s="524"/>
      <c r="C22" s="107">
        <v>30477</v>
      </c>
      <c r="D22" s="109">
        <f>C22/C6*100</f>
        <v>99.283317588037917</v>
      </c>
      <c r="E22" s="108">
        <v>25747</v>
      </c>
      <c r="F22" s="109">
        <f>E22/E6*100</f>
        <v>99.065025009619077</v>
      </c>
      <c r="G22" s="108">
        <v>31538</v>
      </c>
      <c r="H22" s="109">
        <f>G22/G6*100</f>
        <v>99.460720930965977</v>
      </c>
      <c r="I22" s="108">
        <f>C22+E22+G22</f>
        <v>87762</v>
      </c>
      <c r="J22" s="109">
        <f>I22/I6*100</f>
        <v>99.282772976152771</v>
      </c>
    </row>
    <row r="23" spans="1:11" s="28" customFormat="1" ht="21.6" customHeight="1">
      <c r="A23" s="118"/>
      <c r="B23" s="119"/>
      <c r="C23" s="526" t="s">
        <v>115</v>
      </c>
      <c r="D23" s="527"/>
      <c r="E23" s="527"/>
      <c r="F23" s="527"/>
      <c r="G23" s="527"/>
      <c r="H23" s="527"/>
      <c r="I23" s="527"/>
      <c r="J23" s="527"/>
    </row>
    <row r="24" spans="1:11" ht="12" customHeight="1">
      <c r="A24" s="112" t="s">
        <v>259</v>
      </c>
      <c r="B24" s="113" t="s">
        <v>20</v>
      </c>
      <c r="C24" s="107">
        <v>12228</v>
      </c>
      <c r="D24" s="109">
        <f t="shared" ref="D24:D35" si="5">C24/C$22*100</f>
        <v>40.122059257800963</v>
      </c>
      <c r="E24" s="108">
        <v>8811</v>
      </c>
      <c r="F24" s="109">
        <f t="shared" ref="F24:F34" si="6">E24/E$22*100</f>
        <v>34.221462694682877</v>
      </c>
      <c r="G24" s="108">
        <v>9816</v>
      </c>
      <c r="H24" s="109">
        <f t="shared" ref="H24:H34" si="7">G24/G$22*100</f>
        <v>31.124357917432938</v>
      </c>
      <c r="I24" s="108">
        <f t="shared" ref="I24:I34" si="8">C24+E24+G24</f>
        <v>30855</v>
      </c>
      <c r="J24" s="109">
        <f t="shared" ref="J24:J34" si="9">I24/I$22*100</f>
        <v>35.15758528748205</v>
      </c>
      <c r="K24" s="27"/>
    </row>
    <row r="25" spans="1:11" ht="12" customHeight="1">
      <c r="A25" s="112" t="s">
        <v>260</v>
      </c>
      <c r="B25" s="113" t="s">
        <v>74</v>
      </c>
      <c r="C25" s="107">
        <v>6262</v>
      </c>
      <c r="D25" s="109">
        <f t="shared" si="5"/>
        <v>20.546641729829052</v>
      </c>
      <c r="E25" s="108">
        <v>5397</v>
      </c>
      <c r="F25" s="109">
        <f t="shared" si="6"/>
        <v>20.961665436749914</v>
      </c>
      <c r="G25" s="108">
        <v>5349</v>
      </c>
      <c r="H25" s="109">
        <f t="shared" si="7"/>
        <v>16.960492104762508</v>
      </c>
      <c r="I25" s="108">
        <f t="shared" si="8"/>
        <v>17008</v>
      </c>
      <c r="J25" s="109">
        <f t="shared" si="9"/>
        <v>19.379685968870351</v>
      </c>
    </row>
    <row r="26" spans="1:11" ht="12" customHeight="1">
      <c r="A26" s="112" t="s">
        <v>261</v>
      </c>
      <c r="B26" s="113" t="s">
        <v>49</v>
      </c>
      <c r="C26" s="107">
        <v>5933</v>
      </c>
      <c r="D26" s="109">
        <f t="shared" si="5"/>
        <v>19.467139154116218</v>
      </c>
      <c r="E26" s="108">
        <v>5711</v>
      </c>
      <c r="F26" s="109">
        <f t="shared" si="6"/>
        <v>22.181224997087039</v>
      </c>
      <c r="G26" s="108">
        <v>9934</v>
      </c>
      <c r="H26" s="109">
        <f t="shared" si="7"/>
        <v>31.498509734288792</v>
      </c>
      <c r="I26" s="108">
        <f t="shared" si="8"/>
        <v>21578</v>
      </c>
      <c r="J26" s="109">
        <f t="shared" si="9"/>
        <v>24.586951072218042</v>
      </c>
    </row>
    <row r="27" spans="1:11" ht="12" customHeight="1">
      <c r="A27" s="112" t="s">
        <v>262</v>
      </c>
      <c r="B27" s="113" t="s">
        <v>43</v>
      </c>
      <c r="C27" s="107">
        <v>1548</v>
      </c>
      <c r="D27" s="109">
        <f t="shared" si="5"/>
        <v>5.0792400826853035</v>
      </c>
      <c r="E27" s="108">
        <v>1367</v>
      </c>
      <c r="F27" s="109">
        <f t="shared" si="6"/>
        <v>5.3093564298753257</v>
      </c>
      <c r="G27" s="108">
        <v>1630</v>
      </c>
      <c r="H27" s="109">
        <f t="shared" si="7"/>
        <v>5.1683683175851352</v>
      </c>
      <c r="I27" s="108">
        <f t="shared" si="8"/>
        <v>4545</v>
      </c>
      <c r="J27" s="109">
        <f t="shared" si="9"/>
        <v>5.17877897039721</v>
      </c>
    </row>
    <row r="28" spans="1:11" ht="12" customHeight="1">
      <c r="A28" s="112" t="s">
        <v>263</v>
      </c>
      <c r="B28" s="113" t="s">
        <v>5</v>
      </c>
      <c r="C28" s="107">
        <v>1560</v>
      </c>
      <c r="D28" s="109">
        <f t="shared" si="5"/>
        <v>5.1186140368146473</v>
      </c>
      <c r="E28" s="108">
        <v>1366</v>
      </c>
      <c r="F28" s="109">
        <f t="shared" si="6"/>
        <v>5.3054724822309396</v>
      </c>
      <c r="G28" s="108">
        <v>1115</v>
      </c>
      <c r="H28" s="109">
        <f t="shared" si="7"/>
        <v>3.5354175914769486</v>
      </c>
      <c r="I28" s="108">
        <f t="shared" si="8"/>
        <v>4041</v>
      </c>
      <c r="J28" s="109">
        <f t="shared" si="9"/>
        <v>4.6044985301155394</v>
      </c>
    </row>
    <row r="29" spans="1:11" ht="12" customHeight="1">
      <c r="A29" s="112" t="s">
        <v>264</v>
      </c>
      <c r="B29" s="113" t="s">
        <v>29</v>
      </c>
      <c r="C29" s="107">
        <v>607</v>
      </c>
      <c r="D29" s="109">
        <f t="shared" si="5"/>
        <v>1.9916658463759556</v>
      </c>
      <c r="E29" s="108">
        <v>693</v>
      </c>
      <c r="F29" s="109">
        <f t="shared" si="6"/>
        <v>2.6915757175593273</v>
      </c>
      <c r="G29" s="108">
        <v>892</v>
      </c>
      <c r="H29" s="109">
        <f t="shared" si="7"/>
        <v>2.8283340731815589</v>
      </c>
      <c r="I29" s="108">
        <f t="shared" si="8"/>
        <v>2192</v>
      </c>
      <c r="J29" s="109">
        <f t="shared" si="9"/>
        <v>2.4976641370980608</v>
      </c>
      <c r="K29" s="27"/>
    </row>
    <row r="30" spans="1:11" ht="12" customHeight="1">
      <c r="A30" s="112" t="s">
        <v>265</v>
      </c>
      <c r="B30" s="113" t="s">
        <v>76</v>
      </c>
      <c r="C30" s="107">
        <v>1023</v>
      </c>
      <c r="D30" s="109">
        <f t="shared" si="5"/>
        <v>3.3566295895265283</v>
      </c>
      <c r="E30" s="108">
        <v>1053</v>
      </c>
      <c r="F30" s="109">
        <f t="shared" si="6"/>
        <v>4.0897968695381985</v>
      </c>
      <c r="G30" s="108">
        <v>1190</v>
      </c>
      <c r="H30" s="109">
        <f t="shared" si="7"/>
        <v>3.7732259496480438</v>
      </c>
      <c r="I30" s="108">
        <f t="shared" si="8"/>
        <v>3266</v>
      </c>
      <c r="J30" s="109">
        <f t="shared" si="9"/>
        <v>3.7214284086506693</v>
      </c>
    </row>
    <row r="31" spans="1:11" ht="12" customHeight="1">
      <c r="A31" s="112" t="s">
        <v>266</v>
      </c>
      <c r="B31" s="113" t="s">
        <v>66</v>
      </c>
      <c r="C31" s="107">
        <v>96</v>
      </c>
      <c r="D31" s="109">
        <f t="shared" si="5"/>
        <v>0.31499163303474753</v>
      </c>
      <c r="E31" s="108">
        <v>132</v>
      </c>
      <c r="F31" s="109">
        <f t="shared" si="6"/>
        <v>0.51268108905891951</v>
      </c>
      <c r="G31" s="108">
        <v>139</v>
      </c>
      <c r="H31" s="109">
        <f t="shared" si="7"/>
        <v>0.44073815714376308</v>
      </c>
      <c r="I31" s="108">
        <f t="shared" si="8"/>
        <v>367</v>
      </c>
      <c r="J31" s="109">
        <f t="shared" si="9"/>
        <v>0.41817643171304208</v>
      </c>
    </row>
    <row r="32" spans="1:11" ht="12" customHeight="1">
      <c r="A32" s="112" t="s">
        <v>267</v>
      </c>
      <c r="B32" s="113" t="s">
        <v>46</v>
      </c>
      <c r="C32" s="107">
        <v>211</v>
      </c>
      <c r="D32" s="109">
        <f t="shared" si="5"/>
        <v>0.69232536010762213</v>
      </c>
      <c r="E32" s="108">
        <v>233</v>
      </c>
      <c r="F32" s="109">
        <f t="shared" si="6"/>
        <v>0.90495980114188057</v>
      </c>
      <c r="G32" s="108">
        <v>196</v>
      </c>
      <c r="H32" s="109">
        <f t="shared" si="7"/>
        <v>0.62147250935379539</v>
      </c>
      <c r="I32" s="108">
        <f t="shared" si="8"/>
        <v>640</v>
      </c>
      <c r="J32" s="109">
        <f t="shared" si="9"/>
        <v>0.7292450035322805</v>
      </c>
    </row>
    <row r="33" spans="1:10" ht="12" customHeight="1">
      <c r="A33" s="112" t="s">
        <v>268</v>
      </c>
      <c r="B33" s="113" t="s">
        <v>30</v>
      </c>
      <c r="C33" s="107">
        <v>190</v>
      </c>
      <c r="D33" s="109">
        <f t="shared" si="5"/>
        <v>0.62342094038127105</v>
      </c>
      <c r="E33" s="108">
        <v>232</v>
      </c>
      <c r="F33" s="109">
        <f t="shared" si="6"/>
        <v>0.90107585349749486</v>
      </c>
      <c r="G33" s="108">
        <v>281</v>
      </c>
      <c r="H33" s="109">
        <f t="shared" si="7"/>
        <v>0.8909886486143701</v>
      </c>
      <c r="I33" s="108">
        <f t="shared" si="8"/>
        <v>703</v>
      </c>
      <c r="J33" s="109">
        <f t="shared" si="9"/>
        <v>0.80103005856748932</v>
      </c>
    </row>
    <row r="34" spans="1:10" ht="12" customHeight="1">
      <c r="A34" s="112" t="s">
        <v>269</v>
      </c>
      <c r="B34" s="113" t="s">
        <v>231</v>
      </c>
      <c r="C34" s="107">
        <v>45</v>
      </c>
      <c r="D34" s="109">
        <f t="shared" si="5"/>
        <v>0.14765232798503788</v>
      </c>
      <c r="E34" s="108">
        <v>25</v>
      </c>
      <c r="F34" s="109">
        <f t="shared" si="6"/>
        <v>9.7098691109643837E-2</v>
      </c>
      <c r="G34" s="108">
        <v>32</v>
      </c>
      <c r="H34" s="109">
        <f t="shared" si="7"/>
        <v>0.10146489948633394</v>
      </c>
      <c r="I34" s="108">
        <f t="shared" si="8"/>
        <v>102</v>
      </c>
      <c r="J34" s="109">
        <f t="shared" si="9"/>
        <v>0.11622342243795721</v>
      </c>
    </row>
    <row r="35" spans="1:10" ht="12" customHeight="1">
      <c r="A35" s="112" t="s">
        <v>270</v>
      </c>
      <c r="B35" s="113" t="s">
        <v>229</v>
      </c>
      <c r="C35" s="107">
        <v>294</v>
      </c>
      <c r="D35" s="109">
        <f t="shared" si="5"/>
        <v>0.9646618761689143</v>
      </c>
      <c r="E35" s="108">
        <v>227</v>
      </c>
      <c r="F35" s="109">
        <f>E35/E$22*100</f>
        <v>0.88165611527556609</v>
      </c>
      <c r="G35" s="108">
        <v>355</v>
      </c>
      <c r="H35" s="109">
        <f>G35/G$22*100</f>
        <v>1.1256262286765173</v>
      </c>
      <c r="I35" s="108">
        <f>C35+E35+G35</f>
        <v>876</v>
      </c>
      <c r="J35" s="109">
        <f>I35/I$22*100</f>
        <v>0.99815409858480897</v>
      </c>
    </row>
    <row r="36" spans="1:10" ht="12" customHeight="1">
      <c r="A36" s="112" t="s">
        <v>271</v>
      </c>
      <c r="B36" s="218" t="s">
        <v>27</v>
      </c>
      <c r="C36" s="108">
        <v>69</v>
      </c>
      <c r="D36" s="109">
        <f>C36/C$22*100</f>
        <v>0.2264002362437248</v>
      </c>
      <c r="E36" s="108">
        <v>65</v>
      </c>
      <c r="F36" s="109">
        <f>E36/E$22*100</f>
        <v>0.25245659688507399</v>
      </c>
      <c r="G36" s="108">
        <v>76</v>
      </c>
      <c r="H36" s="109">
        <f>G36/G$22*100</f>
        <v>0.24097913628004314</v>
      </c>
      <c r="I36" s="108">
        <f>C36+E36+G36</f>
        <v>210</v>
      </c>
      <c r="J36" s="109">
        <f>I36/I$22*100</f>
        <v>0.23928351678402954</v>
      </c>
    </row>
    <row r="37" spans="1:10" ht="12" customHeight="1">
      <c r="A37" s="112" t="s">
        <v>272</v>
      </c>
      <c r="B37" s="218" t="s">
        <v>65</v>
      </c>
      <c r="C37" s="108">
        <v>40</v>
      </c>
      <c r="D37" s="109">
        <f>C37/C$22*100</f>
        <v>0.13124651376447813</v>
      </c>
      <c r="E37" s="108">
        <v>42</v>
      </c>
      <c r="F37" s="109">
        <f>E37/E$22*100</f>
        <v>0.16312580106420166</v>
      </c>
      <c r="G37" s="108">
        <v>34</v>
      </c>
      <c r="H37" s="109">
        <f>G37/G$22*100</f>
        <v>0.10780645570422982</v>
      </c>
      <c r="I37" s="108">
        <f>C37+E37+G37</f>
        <v>116</v>
      </c>
      <c r="J37" s="109">
        <f>I37/I$22*100</f>
        <v>0.13217565689022584</v>
      </c>
    </row>
    <row r="38" spans="1:10" ht="12" customHeight="1">
      <c r="A38" s="112" t="s">
        <v>273</v>
      </c>
      <c r="B38" s="218" t="s">
        <v>64</v>
      </c>
      <c r="C38" s="108">
        <v>232</v>
      </c>
      <c r="D38" s="109">
        <f>C38/C$22*100</f>
        <v>0.76122977983397311</v>
      </c>
      <c r="E38" s="108">
        <v>229</v>
      </c>
      <c r="F38" s="109">
        <f>E38/E$22*100</f>
        <v>0.88942401056433751</v>
      </c>
      <c r="G38" s="108">
        <v>259</v>
      </c>
      <c r="H38" s="109">
        <f>G38/G$22*100</f>
        <v>0.82123153021751538</v>
      </c>
      <c r="I38" s="108">
        <f>C38+E38+G38</f>
        <v>720</v>
      </c>
      <c r="J38" s="109">
        <f>I38/I$22*100</f>
        <v>0.82040062897381549</v>
      </c>
    </row>
    <row r="39" spans="1:10" ht="12" customHeight="1">
      <c r="A39" s="112" t="s">
        <v>274</v>
      </c>
      <c r="B39" s="218" t="s">
        <v>81</v>
      </c>
      <c r="C39" s="108">
        <v>139</v>
      </c>
      <c r="D39" s="109">
        <f>C39/C$22*100</f>
        <v>0.45608163533156154</v>
      </c>
      <c r="E39" s="108">
        <v>164</v>
      </c>
      <c r="F39" s="109">
        <f>E39/E$22*100</f>
        <v>0.63696741367926357</v>
      </c>
      <c r="G39" s="108">
        <v>240</v>
      </c>
      <c r="H39" s="109">
        <f>G39/G$22*100</f>
        <v>0.76098674614750461</v>
      </c>
      <c r="I39" s="108">
        <f>C39+E39+G39</f>
        <v>543</v>
      </c>
      <c r="J39" s="109">
        <f>I39/I$22*100</f>
        <v>0.61871880768441923</v>
      </c>
    </row>
    <row r="40" spans="1:10" ht="10.15" customHeight="1">
      <c r="A40" s="72"/>
      <c r="B40" s="72"/>
      <c r="C40" s="72"/>
      <c r="D40" s="72"/>
      <c r="E40" s="72"/>
      <c r="F40" s="72"/>
      <c r="G40" s="72"/>
      <c r="H40" s="72"/>
      <c r="I40" s="72"/>
      <c r="J40" s="72"/>
    </row>
    <row r="41" spans="1:10" s="71" customFormat="1" ht="17.25" customHeight="1" collapsed="1">
      <c r="A41" s="80" t="s">
        <v>297</v>
      </c>
      <c r="B41" s="80"/>
    </row>
  </sheetData>
  <mergeCells count="23">
    <mergeCell ref="C23:J23"/>
    <mergeCell ref="I19:J19"/>
    <mergeCell ref="I3:J3"/>
    <mergeCell ref="A6:B6"/>
    <mergeCell ref="A7:B7"/>
    <mergeCell ref="A8:B8"/>
    <mergeCell ref="C9:J9"/>
    <mergeCell ref="A5:B5"/>
    <mergeCell ref="A3:B4"/>
    <mergeCell ref="C3:D3"/>
    <mergeCell ref="E3:F3"/>
    <mergeCell ref="G3:H3"/>
    <mergeCell ref="A22:B22"/>
    <mergeCell ref="I20:J20"/>
    <mergeCell ref="A19:B19"/>
    <mergeCell ref="C19:D19"/>
    <mergeCell ref="A21:B21"/>
    <mergeCell ref="E19:F19"/>
    <mergeCell ref="G19:H19"/>
    <mergeCell ref="A20:B20"/>
    <mergeCell ref="C20:D20"/>
    <mergeCell ref="E20:F20"/>
    <mergeCell ref="G20:H20"/>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
  <sheetViews>
    <sheetView showGridLines="0" view="pageLayout" zoomScaleNormal="100" zoomScaleSheetLayoutView="115" workbookViewId="0">
      <selection activeCell="I24" sqref="I24"/>
    </sheetView>
  </sheetViews>
  <sheetFormatPr baseColWidth="10" defaultColWidth="8.85546875" defaultRowHeight="10.15" customHeight="1"/>
  <cols>
    <col min="1" max="1" width="4.7109375" style="4" customWidth="1"/>
    <col min="2" max="2" width="21.7109375" style="4" customWidth="1"/>
    <col min="3" max="3" width="9.42578125" style="4" customWidth="1"/>
    <col min="4" max="4" width="6.28515625" style="4" customWidth="1"/>
    <col min="5" max="5" width="9" style="4" customWidth="1"/>
    <col min="6" max="6" width="6.28515625" style="4" customWidth="1"/>
    <col min="7" max="7" width="9.28515625" style="4" customWidth="1"/>
    <col min="8" max="8" width="6.28515625" style="4" customWidth="1"/>
    <col min="9" max="9" width="4.7109375" style="4" customWidth="1"/>
    <col min="10" max="10" width="7.28515625" style="4" customWidth="1"/>
    <col min="11" max="252" width="8.85546875" style="4"/>
    <col min="253" max="253" width="4.7109375" style="4" customWidth="1"/>
    <col min="254" max="254" width="20.5703125" style="4" customWidth="1"/>
    <col min="255" max="255" width="11.28515625" style="4" customWidth="1"/>
    <col min="256" max="256" width="7.140625" style="4" customWidth="1"/>
    <col min="257" max="257" width="11.28515625" style="4" customWidth="1"/>
    <col min="258" max="258" width="7.140625" style="4" customWidth="1"/>
    <col min="259" max="259" width="11.28515625" style="4" customWidth="1"/>
    <col min="260" max="260" width="7.140625" style="4" customWidth="1"/>
    <col min="261" max="261" width="11.28515625" style="4" customWidth="1"/>
    <col min="262" max="262" width="7.140625" style="4" customWidth="1"/>
    <col min="263" max="508" width="8.85546875" style="4"/>
    <col min="509" max="509" width="4.7109375" style="4" customWidth="1"/>
    <col min="510" max="510" width="20.5703125" style="4" customWidth="1"/>
    <col min="511" max="511" width="11.28515625" style="4" customWidth="1"/>
    <col min="512" max="512" width="7.140625" style="4" customWidth="1"/>
    <col min="513" max="513" width="11.28515625" style="4" customWidth="1"/>
    <col min="514" max="514" width="7.140625" style="4" customWidth="1"/>
    <col min="515" max="515" width="11.28515625" style="4" customWidth="1"/>
    <col min="516" max="516" width="7.140625" style="4" customWidth="1"/>
    <col min="517" max="517" width="11.28515625" style="4" customWidth="1"/>
    <col min="518" max="518" width="7.140625" style="4" customWidth="1"/>
    <col min="519" max="764" width="8.85546875" style="4"/>
    <col min="765" max="765" width="4.7109375" style="4" customWidth="1"/>
    <col min="766" max="766" width="20.5703125" style="4" customWidth="1"/>
    <col min="767" max="767" width="11.28515625" style="4" customWidth="1"/>
    <col min="768" max="768" width="7.140625" style="4" customWidth="1"/>
    <col min="769" max="769" width="11.28515625" style="4" customWidth="1"/>
    <col min="770" max="770" width="7.140625" style="4" customWidth="1"/>
    <col min="771" max="771" width="11.28515625" style="4" customWidth="1"/>
    <col min="772" max="772" width="7.140625" style="4" customWidth="1"/>
    <col min="773" max="773" width="11.28515625" style="4" customWidth="1"/>
    <col min="774" max="774" width="7.140625" style="4" customWidth="1"/>
    <col min="775" max="1020" width="8.85546875" style="4"/>
    <col min="1021" max="1021" width="4.7109375" style="4" customWidth="1"/>
    <col min="1022" max="1022" width="20.5703125" style="4" customWidth="1"/>
    <col min="1023" max="1023" width="11.28515625" style="4" customWidth="1"/>
    <col min="1024" max="1024" width="7.140625" style="4" customWidth="1"/>
    <col min="1025" max="1025" width="11.28515625" style="4" customWidth="1"/>
    <col min="1026" max="1026" width="7.140625" style="4" customWidth="1"/>
    <col min="1027" max="1027" width="11.28515625" style="4" customWidth="1"/>
    <col min="1028" max="1028" width="7.140625" style="4" customWidth="1"/>
    <col min="1029" max="1029" width="11.28515625" style="4" customWidth="1"/>
    <col min="1030" max="1030" width="7.140625" style="4" customWidth="1"/>
    <col min="1031" max="1276" width="8.85546875" style="4"/>
    <col min="1277" max="1277" width="4.7109375" style="4" customWidth="1"/>
    <col min="1278" max="1278" width="20.5703125" style="4" customWidth="1"/>
    <col min="1279" max="1279" width="11.28515625" style="4" customWidth="1"/>
    <col min="1280" max="1280" width="7.140625" style="4" customWidth="1"/>
    <col min="1281" max="1281" width="11.28515625" style="4" customWidth="1"/>
    <col min="1282" max="1282" width="7.140625" style="4" customWidth="1"/>
    <col min="1283" max="1283" width="11.28515625" style="4" customWidth="1"/>
    <col min="1284" max="1284" width="7.140625" style="4" customWidth="1"/>
    <col min="1285" max="1285" width="11.28515625" style="4" customWidth="1"/>
    <col min="1286" max="1286" width="7.140625" style="4" customWidth="1"/>
    <col min="1287" max="1532" width="8.85546875" style="4"/>
    <col min="1533" max="1533" width="4.7109375" style="4" customWidth="1"/>
    <col min="1534" max="1534" width="20.5703125" style="4" customWidth="1"/>
    <col min="1535" max="1535" width="11.28515625" style="4" customWidth="1"/>
    <col min="1536" max="1536" width="7.140625" style="4" customWidth="1"/>
    <col min="1537" max="1537" width="11.28515625" style="4" customWidth="1"/>
    <col min="1538" max="1538" width="7.140625" style="4" customWidth="1"/>
    <col min="1539" max="1539" width="11.28515625" style="4" customWidth="1"/>
    <col min="1540" max="1540" width="7.140625" style="4" customWidth="1"/>
    <col min="1541" max="1541" width="11.28515625" style="4" customWidth="1"/>
    <col min="1542" max="1542" width="7.140625" style="4" customWidth="1"/>
    <col min="1543" max="1788" width="8.85546875" style="4"/>
    <col min="1789" max="1789" width="4.7109375" style="4" customWidth="1"/>
    <col min="1790" max="1790" width="20.5703125" style="4" customWidth="1"/>
    <col min="1791" max="1791" width="11.28515625" style="4" customWidth="1"/>
    <col min="1792" max="1792" width="7.140625" style="4" customWidth="1"/>
    <col min="1793" max="1793" width="11.28515625" style="4" customWidth="1"/>
    <col min="1794" max="1794" width="7.140625" style="4" customWidth="1"/>
    <col min="1795" max="1795" width="11.28515625" style="4" customWidth="1"/>
    <col min="1796" max="1796" width="7.140625" style="4" customWidth="1"/>
    <col min="1797" max="1797" width="11.28515625" style="4" customWidth="1"/>
    <col min="1798" max="1798" width="7.140625" style="4" customWidth="1"/>
    <col min="1799" max="2044" width="8.85546875" style="4"/>
    <col min="2045" max="2045" width="4.7109375" style="4" customWidth="1"/>
    <col min="2046" max="2046" width="20.5703125" style="4" customWidth="1"/>
    <col min="2047" max="2047" width="11.28515625" style="4" customWidth="1"/>
    <col min="2048" max="2048" width="7.140625" style="4" customWidth="1"/>
    <col min="2049" max="2049" width="11.28515625" style="4" customWidth="1"/>
    <col min="2050" max="2050" width="7.140625" style="4" customWidth="1"/>
    <col min="2051" max="2051" width="11.28515625" style="4" customWidth="1"/>
    <col min="2052" max="2052" width="7.140625" style="4" customWidth="1"/>
    <col min="2053" max="2053" width="11.28515625" style="4" customWidth="1"/>
    <col min="2054" max="2054" width="7.140625" style="4" customWidth="1"/>
    <col min="2055" max="2300" width="8.85546875" style="4"/>
    <col min="2301" max="2301" width="4.7109375" style="4" customWidth="1"/>
    <col min="2302" max="2302" width="20.5703125" style="4" customWidth="1"/>
    <col min="2303" max="2303" width="11.28515625" style="4" customWidth="1"/>
    <col min="2304" max="2304" width="7.140625" style="4" customWidth="1"/>
    <col min="2305" max="2305" width="11.28515625" style="4" customWidth="1"/>
    <col min="2306" max="2306" width="7.140625" style="4" customWidth="1"/>
    <col min="2307" max="2307" width="11.28515625" style="4" customWidth="1"/>
    <col min="2308" max="2308" width="7.140625" style="4" customWidth="1"/>
    <col min="2309" max="2309" width="11.28515625" style="4" customWidth="1"/>
    <col min="2310" max="2310" width="7.140625" style="4" customWidth="1"/>
    <col min="2311" max="2556" width="8.85546875" style="4"/>
    <col min="2557" max="2557" width="4.7109375" style="4" customWidth="1"/>
    <col min="2558" max="2558" width="20.5703125" style="4" customWidth="1"/>
    <col min="2559" max="2559" width="11.28515625" style="4" customWidth="1"/>
    <col min="2560" max="2560" width="7.140625" style="4" customWidth="1"/>
    <col min="2561" max="2561" width="11.28515625" style="4" customWidth="1"/>
    <col min="2562" max="2562" width="7.140625" style="4" customWidth="1"/>
    <col min="2563" max="2563" width="11.28515625" style="4" customWidth="1"/>
    <col min="2564" max="2564" width="7.140625" style="4" customWidth="1"/>
    <col min="2565" max="2565" width="11.28515625" style="4" customWidth="1"/>
    <col min="2566" max="2566" width="7.140625" style="4" customWidth="1"/>
    <col min="2567" max="2812" width="8.85546875" style="4"/>
    <col min="2813" max="2813" width="4.7109375" style="4" customWidth="1"/>
    <col min="2814" max="2814" width="20.5703125" style="4" customWidth="1"/>
    <col min="2815" max="2815" width="11.28515625" style="4" customWidth="1"/>
    <col min="2816" max="2816" width="7.140625" style="4" customWidth="1"/>
    <col min="2817" max="2817" width="11.28515625" style="4" customWidth="1"/>
    <col min="2818" max="2818" width="7.140625" style="4" customWidth="1"/>
    <col min="2819" max="2819" width="11.28515625" style="4" customWidth="1"/>
    <col min="2820" max="2820" width="7.140625" style="4" customWidth="1"/>
    <col min="2821" max="2821" width="11.28515625" style="4" customWidth="1"/>
    <col min="2822" max="2822" width="7.140625" style="4" customWidth="1"/>
    <col min="2823" max="3068" width="8.85546875" style="4"/>
    <col min="3069" max="3069" width="4.7109375" style="4" customWidth="1"/>
    <col min="3070" max="3070" width="20.5703125" style="4" customWidth="1"/>
    <col min="3071" max="3071" width="11.28515625" style="4" customWidth="1"/>
    <col min="3072" max="3072" width="7.140625" style="4" customWidth="1"/>
    <col min="3073" max="3073" width="11.28515625" style="4" customWidth="1"/>
    <col min="3074" max="3074" width="7.140625" style="4" customWidth="1"/>
    <col min="3075" max="3075" width="11.28515625" style="4" customWidth="1"/>
    <col min="3076" max="3076" width="7.140625" style="4" customWidth="1"/>
    <col min="3077" max="3077" width="11.28515625" style="4" customWidth="1"/>
    <col min="3078" max="3078" width="7.140625" style="4" customWidth="1"/>
    <col min="3079" max="3324" width="8.85546875" style="4"/>
    <col min="3325" max="3325" width="4.7109375" style="4" customWidth="1"/>
    <col min="3326" max="3326" width="20.5703125" style="4" customWidth="1"/>
    <col min="3327" max="3327" width="11.28515625" style="4" customWidth="1"/>
    <col min="3328" max="3328" width="7.140625" style="4" customWidth="1"/>
    <col min="3329" max="3329" width="11.28515625" style="4" customWidth="1"/>
    <col min="3330" max="3330" width="7.140625" style="4" customWidth="1"/>
    <col min="3331" max="3331" width="11.28515625" style="4" customWidth="1"/>
    <col min="3332" max="3332" width="7.140625" style="4" customWidth="1"/>
    <col min="3333" max="3333" width="11.28515625" style="4" customWidth="1"/>
    <col min="3334" max="3334" width="7.140625" style="4" customWidth="1"/>
    <col min="3335" max="3580" width="8.85546875" style="4"/>
    <col min="3581" max="3581" width="4.7109375" style="4" customWidth="1"/>
    <col min="3582" max="3582" width="20.5703125" style="4" customWidth="1"/>
    <col min="3583" max="3583" width="11.28515625" style="4" customWidth="1"/>
    <col min="3584" max="3584" width="7.140625" style="4" customWidth="1"/>
    <col min="3585" max="3585" width="11.28515625" style="4" customWidth="1"/>
    <col min="3586" max="3586" width="7.140625" style="4" customWidth="1"/>
    <col min="3587" max="3587" width="11.28515625" style="4" customWidth="1"/>
    <col min="3588" max="3588" width="7.140625" style="4" customWidth="1"/>
    <col min="3589" max="3589" width="11.28515625" style="4" customWidth="1"/>
    <col min="3590" max="3590" width="7.140625" style="4" customWidth="1"/>
    <col min="3591" max="3836" width="8.85546875" style="4"/>
    <col min="3837" max="3837" width="4.7109375" style="4" customWidth="1"/>
    <col min="3838" max="3838" width="20.5703125" style="4" customWidth="1"/>
    <col min="3839" max="3839" width="11.28515625" style="4" customWidth="1"/>
    <col min="3840" max="3840" width="7.140625" style="4" customWidth="1"/>
    <col min="3841" max="3841" width="11.28515625" style="4" customWidth="1"/>
    <col min="3842" max="3842" width="7.140625" style="4" customWidth="1"/>
    <col min="3843" max="3843" width="11.28515625" style="4" customWidth="1"/>
    <col min="3844" max="3844" width="7.140625" style="4" customWidth="1"/>
    <col min="3845" max="3845" width="11.28515625" style="4" customWidth="1"/>
    <col min="3846" max="3846" width="7.140625" style="4" customWidth="1"/>
    <col min="3847" max="4092" width="8.85546875" style="4"/>
    <col min="4093" max="4093" width="4.7109375" style="4" customWidth="1"/>
    <col min="4094" max="4094" width="20.5703125" style="4" customWidth="1"/>
    <col min="4095" max="4095" width="11.28515625" style="4" customWidth="1"/>
    <col min="4096" max="4096" width="7.140625" style="4" customWidth="1"/>
    <col min="4097" max="4097" width="11.28515625" style="4" customWidth="1"/>
    <col min="4098" max="4098" width="7.140625" style="4" customWidth="1"/>
    <col min="4099" max="4099" width="11.28515625" style="4" customWidth="1"/>
    <col min="4100" max="4100" width="7.140625" style="4" customWidth="1"/>
    <col min="4101" max="4101" width="11.28515625" style="4" customWidth="1"/>
    <col min="4102" max="4102" width="7.140625" style="4" customWidth="1"/>
    <col min="4103" max="4348" width="8.85546875" style="4"/>
    <col min="4349" max="4349" width="4.7109375" style="4" customWidth="1"/>
    <col min="4350" max="4350" width="20.5703125" style="4" customWidth="1"/>
    <col min="4351" max="4351" width="11.28515625" style="4" customWidth="1"/>
    <col min="4352" max="4352" width="7.140625" style="4" customWidth="1"/>
    <col min="4353" max="4353" width="11.28515625" style="4" customWidth="1"/>
    <col min="4354" max="4354" width="7.140625" style="4" customWidth="1"/>
    <col min="4355" max="4355" width="11.28515625" style="4" customWidth="1"/>
    <col min="4356" max="4356" width="7.140625" style="4" customWidth="1"/>
    <col min="4357" max="4357" width="11.28515625" style="4" customWidth="1"/>
    <col min="4358" max="4358" width="7.140625" style="4" customWidth="1"/>
    <col min="4359" max="4604" width="8.85546875" style="4"/>
    <col min="4605" max="4605" width="4.7109375" style="4" customWidth="1"/>
    <col min="4606" max="4606" width="20.5703125" style="4" customWidth="1"/>
    <col min="4607" max="4607" width="11.28515625" style="4" customWidth="1"/>
    <col min="4608" max="4608" width="7.140625" style="4" customWidth="1"/>
    <col min="4609" max="4609" width="11.28515625" style="4" customWidth="1"/>
    <col min="4610" max="4610" width="7.140625" style="4" customWidth="1"/>
    <col min="4611" max="4611" width="11.28515625" style="4" customWidth="1"/>
    <col min="4612" max="4612" width="7.140625" style="4" customWidth="1"/>
    <col min="4613" max="4613" width="11.28515625" style="4" customWidth="1"/>
    <col min="4614" max="4614" width="7.140625" style="4" customWidth="1"/>
    <col min="4615" max="4860" width="8.85546875" style="4"/>
    <col min="4861" max="4861" width="4.7109375" style="4" customWidth="1"/>
    <col min="4862" max="4862" width="20.5703125" style="4" customWidth="1"/>
    <col min="4863" max="4863" width="11.28515625" style="4" customWidth="1"/>
    <col min="4864" max="4864" width="7.140625" style="4" customWidth="1"/>
    <col min="4865" max="4865" width="11.28515625" style="4" customWidth="1"/>
    <col min="4866" max="4866" width="7.140625" style="4" customWidth="1"/>
    <col min="4867" max="4867" width="11.28515625" style="4" customWidth="1"/>
    <col min="4868" max="4868" width="7.140625" style="4" customWidth="1"/>
    <col min="4869" max="4869" width="11.28515625" style="4" customWidth="1"/>
    <col min="4870" max="4870" width="7.140625" style="4" customWidth="1"/>
    <col min="4871" max="5116" width="8.85546875" style="4"/>
    <col min="5117" max="5117" width="4.7109375" style="4" customWidth="1"/>
    <col min="5118" max="5118" width="20.5703125" style="4" customWidth="1"/>
    <col min="5119" max="5119" width="11.28515625" style="4" customWidth="1"/>
    <col min="5120" max="5120" width="7.140625" style="4" customWidth="1"/>
    <col min="5121" max="5121" width="11.28515625" style="4" customWidth="1"/>
    <col min="5122" max="5122" width="7.140625" style="4" customWidth="1"/>
    <col min="5123" max="5123" width="11.28515625" style="4" customWidth="1"/>
    <col min="5124" max="5124" width="7.140625" style="4" customWidth="1"/>
    <col min="5125" max="5125" width="11.28515625" style="4" customWidth="1"/>
    <col min="5126" max="5126" width="7.140625" style="4" customWidth="1"/>
    <col min="5127" max="5372" width="8.85546875" style="4"/>
    <col min="5373" max="5373" width="4.7109375" style="4" customWidth="1"/>
    <col min="5374" max="5374" width="20.5703125" style="4" customWidth="1"/>
    <col min="5375" max="5375" width="11.28515625" style="4" customWidth="1"/>
    <col min="5376" max="5376" width="7.140625" style="4" customWidth="1"/>
    <col min="5377" max="5377" width="11.28515625" style="4" customWidth="1"/>
    <col min="5378" max="5378" width="7.140625" style="4" customWidth="1"/>
    <col min="5379" max="5379" width="11.28515625" style="4" customWidth="1"/>
    <col min="5380" max="5380" width="7.140625" style="4" customWidth="1"/>
    <col min="5381" max="5381" width="11.28515625" style="4" customWidth="1"/>
    <col min="5382" max="5382" width="7.140625" style="4" customWidth="1"/>
    <col min="5383" max="5628" width="8.85546875" style="4"/>
    <col min="5629" max="5629" width="4.7109375" style="4" customWidth="1"/>
    <col min="5630" max="5630" width="20.5703125" style="4" customWidth="1"/>
    <col min="5631" max="5631" width="11.28515625" style="4" customWidth="1"/>
    <col min="5632" max="5632" width="7.140625" style="4" customWidth="1"/>
    <col min="5633" max="5633" width="11.28515625" style="4" customWidth="1"/>
    <col min="5634" max="5634" width="7.140625" style="4" customWidth="1"/>
    <col min="5635" max="5635" width="11.28515625" style="4" customWidth="1"/>
    <col min="5636" max="5636" width="7.140625" style="4" customWidth="1"/>
    <col min="5637" max="5637" width="11.28515625" style="4" customWidth="1"/>
    <col min="5638" max="5638" width="7.140625" style="4" customWidth="1"/>
    <col min="5639" max="5884" width="8.85546875" style="4"/>
    <col min="5885" max="5885" width="4.7109375" style="4" customWidth="1"/>
    <col min="5886" max="5886" width="20.5703125" style="4" customWidth="1"/>
    <col min="5887" max="5887" width="11.28515625" style="4" customWidth="1"/>
    <col min="5888" max="5888" width="7.140625" style="4" customWidth="1"/>
    <col min="5889" max="5889" width="11.28515625" style="4" customWidth="1"/>
    <col min="5890" max="5890" width="7.140625" style="4" customWidth="1"/>
    <col min="5891" max="5891" width="11.28515625" style="4" customWidth="1"/>
    <col min="5892" max="5892" width="7.140625" style="4" customWidth="1"/>
    <col min="5893" max="5893" width="11.28515625" style="4" customWidth="1"/>
    <col min="5894" max="5894" width="7.140625" style="4" customWidth="1"/>
    <col min="5895" max="6140" width="8.85546875" style="4"/>
    <col min="6141" max="6141" width="4.7109375" style="4" customWidth="1"/>
    <col min="6142" max="6142" width="20.5703125" style="4" customWidth="1"/>
    <col min="6143" max="6143" width="11.28515625" style="4" customWidth="1"/>
    <col min="6144" max="6144" width="7.140625" style="4" customWidth="1"/>
    <col min="6145" max="6145" width="11.28515625" style="4" customWidth="1"/>
    <col min="6146" max="6146" width="7.140625" style="4" customWidth="1"/>
    <col min="6147" max="6147" width="11.28515625" style="4" customWidth="1"/>
    <col min="6148" max="6148" width="7.140625" style="4" customWidth="1"/>
    <col min="6149" max="6149" width="11.28515625" style="4" customWidth="1"/>
    <col min="6150" max="6150" width="7.140625" style="4" customWidth="1"/>
    <col min="6151" max="6396" width="8.85546875" style="4"/>
    <col min="6397" max="6397" width="4.7109375" style="4" customWidth="1"/>
    <col min="6398" max="6398" width="20.5703125" style="4" customWidth="1"/>
    <col min="6399" max="6399" width="11.28515625" style="4" customWidth="1"/>
    <col min="6400" max="6400" width="7.140625" style="4" customWidth="1"/>
    <col min="6401" max="6401" width="11.28515625" style="4" customWidth="1"/>
    <col min="6402" max="6402" width="7.140625" style="4" customWidth="1"/>
    <col min="6403" max="6403" width="11.28515625" style="4" customWidth="1"/>
    <col min="6404" max="6404" width="7.140625" style="4" customWidth="1"/>
    <col min="6405" max="6405" width="11.28515625" style="4" customWidth="1"/>
    <col min="6406" max="6406" width="7.140625" style="4" customWidth="1"/>
    <col min="6407" max="6652" width="8.85546875" style="4"/>
    <col min="6653" max="6653" width="4.7109375" style="4" customWidth="1"/>
    <col min="6654" max="6654" width="20.5703125" style="4" customWidth="1"/>
    <col min="6655" max="6655" width="11.28515625" style="4" customWidth="1"/>
    <col min="6656" max="6656" width="7.140625" style="4" customWidth="1"/>
    <col min="6657" max="6657" width="11.28515625" style="4" customWidth="1"/>
    <col min="6658" max="6658" width="7.140625" style="4" customWidth="1"/>
    <col min="6659" max="6659" width="11.28515625" style="4" customWidth="1"/>
    <col min="6660" max="6660" width="7.140625" style="4" customWidth="1"/>
    <col min="6661" max="6661" width="11.28515625" style="4" customWidth="1"/>
    <col min="6662" max="6662" width="7.140625" style="4" customWidth="1"/>
    <col min="6663" max="6908" width="8.85546875" style="4"/>
    <col min="6909" max="6909" width="4.7109375" style="4" customWidth="1"/>
    <col min="6910" max="6910" width="20.5703125" style="4" customWidth="1"/>
    <col min="6911" max="6911" width="11.28515625" style="4" customWidth="1"/>
    <col min="6912" max="6912" width="7.140625" style="4" customWidth="1"/>
    <col min="6913" max="6913" width="11.28515625" style="4" customWidth="1"/>
    <col min="6914" max="6914" width="7.140625" style="4" customWidth="1"/>
    <col min="6915" max="6915" width="11.28515625" style="4" customWidth="1"/>
    <col min="6916" max="6916" width="7.140625" style="4" customWidth="1"/>
    <col min="6917" max="6917" width="11.28515625" style="4" customWidth="1"/>
    <col min="6918" max="6918" width="7.140625" style="4" customWidth="1"/>
    <col min="6919" max="7164" width="8.85546875" style="4"/>
    <col min="7165" max="7165" width="4.7109375" style="4" customWidth="1"/>
    <col min="7166" max="7166" width="20.5703125" style="4" customWidth="1"/>
    <col min="7167" max="7167" width="11.28515625" style="4" customWidth="1"/>
    <col min="7168" max="7168" width="7.140625" style="4" customWidth="1"/>
    <col min="7169" max="7169" width="11.28515625" style="4" customWidth="1"/>
    <col min="7170" max="7170" width="7.140625" style="4" customWidth="1"/>
    <col min="7171" max="7171" width="11.28515625" style="4" customWidth="1"/>
    <col min="7172" max="7172" width="7.140625" style="4" customWidth="1"/>
    <col min="7173" max="7173" width="11.28515625" style="4" customWidth="1"/>
    <col min="7174" max="7174" width="7.140625" style="4" customWidth="1"/>
    <col min="7175" max="7420" width="8.85546875" style="4"/>
    <col min="7421" max="7421" width="4.7109375" style="4" customWidth="1"/>
    <col min="7422" max="7422" width="20.5703125" style="4" customWidth="1"/>
    <col min="7423" max="7423" width="11.28515625" style="4" customWidth="1"/>
    <col min="7424" max="7424" width="7.140625" style="4" customWidth="1"/>
    <col min="7425" max="7425" width="11.28515625" style="4" customWidth="1"/>
    <col min="7426" max="7426" width="7.140625" style="4" customWidth="1"/>
    <col min="7427" max="7427" width="11.28515625" style="4" customWidth="1"/>
    <col min="7428" max="7428" width="7.140625" style="4" customWidth="1"/>
    <col min="7429" max="7429" width="11.28515625" style="4" customWidth="1"/>
    <col min="7430" max="7430" width="7.140625" style="4" customWidth="1"/>
    <col min="7431" max="7676" width="8.85546875" style="4"/>
    <col min="7677" max="7677" width="4.7109375" style="4" customWidth="1"/>
    <col min="7678" max="7678" width="20.5703125" style="4" customWidth="1"/>
    <col min="7679" max="7679" width="11.28515625" style="4" customWidth="1"/>
    <col min="7680" max="7680" width="7.140625" style="4" customWidth="1"/>
    <col min="7681" max="7681" width="11.28515625" style="4" customWidth="1"/>
    <col min="7682" max="7682" width="7.140625" style="4" customWidth="1"/>
    <col min="7683" max="7683" width="11.28515625" style="4" customWidth="1"/>
    <col min="7684" max="7684" width="7.140625" style="4" customWidth="1"/>
    <col min="7685" max="7685" width="11.28515625" style="4" customWidth="1"/>
    <col min="7686" max="7686" width="7.140625" style="4" customWidth="1"/>
    <col min="7687" max="7932" width="8.85546875" style="4"/>
    <col min="7933" max="7933" width="4.7109375" style="4" customWidth="1"/>
    <col min="7934" max="7934" width="20.5703125" style="4" customWidth="1"/>
    <col min="7935" max="7935" width="11.28515625" style="4" customWidth="1"/>
    <col min="7936" max="7936" width="7.140625" style="4" customWidth="1"/>
    <col min="7937" max="7937" width="11.28515625" style="4" customWidth="1"/>
    <col min="7938" max="7938" width="7.140625" style="4" customWidth="1"/>
    <col min="7939" max="7939" width="11.28515625" style="4" customWidth="1"/>
    <col min="7940" max="7940" width="7.140625" style="4" customWidth="1"/>
    <col min="7941" max="7941" width="11.28515625" style="4" customWidth="1"/>
    <col min="7942" max="7942" width="7.140625" style="4" customWidth="1"/>
    <col min="7943" max="8188" width="8.85546875" style="4"/>
    <col min="8189" max="8189" width="4.7109375" style="4" customWidth="1"/>
    <col min="8190" max="8190" width="20.5703125" style="4" customWidth="1"/>
    <col min="8191" max="8191" width="11.28515625" style="4" customWidth="1"/>
    <col min="8192" max="8192" width="7.140625" style="4" customWidth="1"/>
    <col min="8193" max="8193" width="11.28515625" style="4" customWidth="1"/>
    <col min="8194" max="8194" width="7.140625" style="4" customWidth="1"/>
    <col min="8195" max="8195" width="11.28515625" style="4" customWidth="1"/>
    <col min="8196" max="8196" width="7.140625" style="4" customWidth="1"/>
    <col min="8197" max="8197" width="11.28515625" style="4" customWidth="1"/>
    <col min="8198" max="8198" width="7.140625" style="4" customWidth="1"/>
    <col min="8199" max="8444" width="8.85546875" style="4"/>
    <col min="8445" max="8445" width="4.7109375" style="4" customWidth="1"/>
    <col min="8446" max="8446" width="20.5703125" style="4" customWidth="1"/>
    <col min="8447" max="8447" width="11.28515625" style="4" customWidth="1"/>
    <col min="8448" max="8448" width="7.140625" style="4" customWidth="1"/>
    <col min="8449" max="8449" width="11.28515625" style="4" customWidth="1"/>
    <col min="8450" max="8450" width="7.140625" style="4" customWidth="1"/>
    <col min="8451" max="8451" width="11.28515625" style="4" customWidth="1"/>
    <col min="8452" max="8452" width="7.140625" style="4" customWidth="1"/>
    <col min="8453" max="8453" width="11.28515625" style="4" customWidth="1"/>
    <col min="8454" max="8454" width="7.140625" style="4" customWidth="1"/>
    <col min="8455" max="8700" width="8.85546875" style="4"/>
    <col min="8701" max="8701" width="4.7109375" style="4" customWidth="1"/>
    <col min="8702" max="8702" width="20.5703125" style="4" customWidth="1"/>
    <col min="8703" max="8703" width="11.28515625" style="4" customWidth="1"/>
    <col min="8704" max="8704" width="7.140625" style="4" customWidth="1"/>
    <col min="8705" max="8705" width="11.28515625" style="4" customWidth="1"/>
    <col min="8706" max="8706" width="7.140625" style="4" customWidth="1"/>
    <col min="8707" max="8707" width="11.28515625" style="4" customWidth="1"/>
    <col min="8708" max="8708" width="7.140625" style="4" customWidth="1"/>
    <col min="8709" max="8709" width="11.28515625" style="4" customWidth="1"/>
    <col min="8710" max="8710" width="7.140625" style="4" customWidth="1"/>
    <col min="8711" max="8956" width="8.85546875" style="4"/>
    <col min="8957" max="8957" width="4.7109375" style="4" customWidth="1"/>
    <col min="8958" max="8958" width="20.5703125" style="4" customWidth="1"/>
    <col min="8959" max="8959" width="11.28515625" style="4" customWidth="1"/>
    <col min="8960" max="8960" width="7.140625" style="4" customWidth="1"/>
    <col min="8961" max="8961" width="11.28515625" style="4" customWidth="1"/>
    <col min="8962" max="8962" width="7.140625" style="4" customWidth="1"/>
    <col min="8963" max="8963" width="11.28515625" style="4" customWidth="1"/>
    <col min="8964" max="8964" width="7.140625" style="4" customWidth="1"/>
    <col min="8965" max="8965" width="11.28515625" style="4" customWidth="1"/>
    <col min="8966" max="8966" width="7.140625" style="4" customWidth="1"/>
    <col min="8967" max="9212" width="8.85546875" style="4"/>
    <col min="9213" max="9213" width="4.7109375" style="4" customWidth="1"/>
    <col min="9214" max="9214" width="20.5703125" style="4" customWidth="1"/>
    <col min="9215" max="9215" width="11.28515625" style="4" customWidth="1"/>
    <col min="9216" max="9216" width="7.140625" style="4" customWidth="1"/>
    <col min="9217" max="9217" width="11.28515625" style="4" customWidth="1"/>
    <col min="9218" max="9218" width="7.140625" style="4" customWidth="1"/>
    <col min="9219" max="9219" width="11.28515625" style="4" customWidth="1"/>
    <col min="9220" max="9220" width="7.140625" style="4" customWidth="1"/>
    <col min="9221" max="9221" width="11.28515625" style="4" customWidth="1"/>
    <col min="9222" max="9222" width="7.140625" style="4" customWidth="1"/>
    <col min="9223" max="9468" width="8.85546875" style="4"/>
    <col min="9469" max="9469" width="4.7109375" style="4" customWidth="1"/>
    <col min="9470" max="9470" width="20.5703125" style="4" customWidth="1"/>
    <col min="9471" max="9471" width="11.28515625" style="4" customWidth="1"/>
    <col min="9472" max="9472" width="7.140625" style="4" customWidth="1"/>
    <col min="9473" max="9473" width="11.28515625" style="4" customWidth="1"/>
    <col min="9474" max="9474" width="7.140625" style="4" customWidth="1"/>
    <col min="9475" max="9475" width="11.28515625" style="4" customWidth="1"/>
    <col min="9476" max="9476" width="7.140625" style="4" customWidth="1"/>
    <col min="9477" max="9477" width="11.28515625" style="4" customWidth="1"/>
    <col min="9478" max="9478" width="7.140625" style="4" customWidth="1"/>
    <col min="9479" max="9724" width="8.85546875" style="4"/>
    <col min="9725" max="9725" width="4.7109375" style="4" customWidth="1"/>
    <col min="9726" max="9726" width="20.5703125" style="4" customWidth="1"/>
    <col min="9727" max="9727" width="11.28515625" style="4" customWidth="1"/>
    <col min="9728" max="9728" width="7.140625" style="4" customWidth="1"/>
    <col min="9729" max="9729" width="11.28515625" style="4" customWidth="1"/>
    <col min="9730" max="9730" width="7.140625" style="4" customWidth="1"/>
    <col min="9731" max="9731" width="11.28515625" style="4" customWidth="1"/>
    <col min="9732" max="9732" width="7.140625" style="4" customWidth="1"/>
    <col min="9733" max="9733" width="11.28515625" style="4" customWidth="1"/>
    <col min="9734" max="9734" width="7.140625" style="4" customWidth="1"/>
    <col min="9735" max="9980" width="8.85546875" style="4"/>
    <col min="9981" max="9981" width="4.7109375" style="4" customWidth="1"/>
    <col min="9982" max="9982" width="20.5703125" style="4" customWidth="1"/>
    <col min="9983" max="9983" width="11.28515625" style="4" customWidth="1"/>
    <col min="9984" max="9984" width="7.140625" style="4" customWidth="1"/>
    <col min="9985" max="9985" width="11.28515625" style="4" customWidth="1"/>
    <col min="9986" max="9986" width="7.140625" style="4" customWidth="1"/>
    <col min="9987" max="9987" width="11.28515625" style="4" customWidth="1"/>
    <col min="9988" max="9988" width="7.140625" style="4" customWidth="1"/>
    <col min="9989" max="9989" width="11.28515625" style="4" customWidth="1"/>
    <col min="9990" max="9990" width="7.140625" style="4" customWidth="1"/>
    <col min="9991" max="10236" width="8.85546875" style="4"/>
    <col min="10237" max="10237" width="4.7109375" style="4" customWidth="1"/>
    <col min="10238" max="10238" width="20.5703125" style="4" customWidth="1"/>
    <col min="10239" max="10239" width="11.28515625" style="4" customWidth="1"/>
    <col min="10240" max="10240" width="7.140625" style="4" customWidth="1"/>
    <col min="10241" max="10241" width="11.28515625" style="4" customWidth="1"/>
    <col min="10242" max="10242" width="7.140625" style="4" customWidth="1"/>
    <col min="10243" max="10243" width="11.28515625" style="4" customWidth="1"/>
    <col min="10244" max="10244" width="7.140625" style="4" customWidth="1"/>
    <col min="10245" max="10245" width="11.28515625" style="4" customWidth="1"/>
    <col min="10246" max="10246" width="7.140625" style="4" customWidth="1"/>
    <col min="10247" max="10492" width="8.85546875" style="4"/>
    <col min="10493" max="10493" width="4.7109375" style="4" customWidth="1"/>
    <col min="10494" max="10494" width="20.5703125" style="4" customWidth="1"/>
    <col min="10495" max="10495" width="11.28515625" style="4" customWidth="1"/>
    <col min="10496" max="10496" width="7.140625" style="4" customWidth="1"/>
    <col min="10497" max="10497" width="11.28515625" style="4" customWidth="1"/>
    <col min="10498" max="10498" width="7.140625" style="4" customWidth="1"/>
    <col min="10499" max="10499" width="11.28515625" style="4" customWidth="1"/>
    <col min="10500" max="10500" width="7.140625" style="4" customWidth="1"/>
    <col min="10501" max="10501" width="11.28515625" style="4" customWidth="1"/>
    <col min="10502" max="10502" width="7.140625" style="4" customWidth="1"/>
    <col min="10503" max="10748" width="8.85546875" style="4"/>
    <col min="10749" max="10749" width="4.7109375" style="4" customWidth="1"/>
    <col min="10750" max="10750" width="20.5703125" style="4" customWidth="1"/>
    <col min="10751" max="10751" width="11.28515625" style="4" customWidth="1"/>
    <col min="10752" max="10752" width="7.140625" style="4" customWidth="1"/>
    <col min="10753" max="10753" width="11.28515625" style="4" customWidth="1"/>
    <col min="10754" max="10754" width="7.140625" style="4" customWidth="1"/>
    <col min="10755" max="10755" width="11.28515625" style="4" customWidth="1"/>
    <col min="10756" max="10756" width="7.140625" style="4" customWidth="1"/>
    <col min="10757" max="10757" width="11.28515625" style="4" customWidth="1"/>
    <col min="10758" max="10758" width="7.140625" style="4" customWidth="1"/>
    <col min="10759" max="11004" width="8.85546875" style="4"/>
    <col min="11005" max="11005" width="4.7109375" style="4" customWidth="1"/>
    <col min="11006" max="11006" width="20.5703125" style="4" customWidth="1"/>
    <col min="11007" max="11007" width="11.28515625" style="4" customWidth="1"/>
    <col min="11008" max="11008" width="7.140625" style="4" customWidth="1"/>
    <col min="11009" max="11009" width="11.28515625" style="4" customWidth="1"/>
    <col min="11010" max="11010" width="7.140625" style="4" customWidth="1"/>
    <col min="11011" max="11011" width="11.28515625" style="4" customWidth="1"/>
    <col min="11012" max="11012" width="7.140625" style="4" customWidth="1"/>
    <col min="11013" max="11013" width="11.28515625" style="4" customWidth="1"/>
    <col min="11014" max="11014" width="7.140625" style="4" customWidth="1"/>
    <col min="11015" max="11260" width="8.85546875" style="4"/>
    <col min="11261" max="11261" width="4.7109375" style="4" customWidth="1"/>
    <col min="11262" max="11262" width="20.5703125" style="4" customWidth="1"/>
    <col min="11263" max="11263" width="11.28515625" style="4" customWidth="1"/>
    <col min="11264" max="11264" width="7.140625" style="4" customWidth="1"/>
    <col min="11265" max="11265" width="11.28515625" style="4" customWidth="1"/>
    <col min="11266" max="11266" width="7.140625" style="4" customWidth="1"/>
    <col min="11267" max="11267" width="11.28515625" style="4" customWidth="1"/>
    <col min="11268" max="11268" width="7.140625" style="4" customWidth="1"/>
    <col min="11269" max="11269" width="11.28515625" style="4" customWidth="1"/>
    <col min="11270" max="11270" width="7.140625" style="4" customWidth="1"/>
    <col min="11271" max="11516" width="8.85546875" style="4"/>
    <col min="11517" max="11517" width="4.7109375" style="4" customWidth="1"/>
    <col min="11518" max="11518" width="20.5703125" style="4" customWidth="1"/>
    <col min="11519" max="11519" width="11.28515625" style="4" customWidth="1"/>
    <col min="11520" max="11520" width="7.140625" style="4" customWidth="1"/>
    <col min="11521" max="11521" width="11.28515625" style="4" customWidth="1"/>
    <col min="11522" max="11522" width="7.140625" style="4" customWidth="1"/>
    <col min="11523" max="11523" width="11.28515625" style="4" customWidth="1"/>
    <col min="11524" max="11524" width="7.140625" style="4" customWidth="1"/>
    <col min="11525" max="11525" width="11.28515625" style="4" customWidth="1"/>
    <col min="11526" max="11526" width="7.140625" style="4" customWidth="1"/>
    <col min="11527" max="11772" width="8.85546875" style="4"/>
    <col min="11773" max="11773" width="4.7109375" style="4" customWidth="1"/>
    <col min="11774" max="11774" width="20.5703125" style="4" customWidth="1"/>
    <col min="11775" max="11775" width="11.28515625" style="4" customWidth="1"/>
    <col min="11776" max="11776" width="7.140625" style="4" customWidth="1"/>
    <col min="11777" max="11777" width="11.28515625" style="4" customWidth="1"/>
    <col min="11778" max="11778" width="7.140625" style="4" customWidth="1"/>
    <col min="11779" max="11779" width="11.28515625" style="4" customWidth="1"/>
    <col min="11780" max="11780" width="7.140625" style="4" customWidth="1"/>
    <col min="11781" max="11781" width="11.28515625" style="4" customWidth="1"/>
    <col min="11782" max="11782" width="7.140625" style="4" customWidth="1"/>
    <col min="11783" max="12028" width="8.85546875" style="4"/>
    <col min="12029" max="12029" width="4.7109375" style="4" customWidth="1"/>
    <col min="12030" max="12030" width="20.5703125" style="4" customWidth="1"/>
    <col min="12031" max="12031" width="11.28515625" style="4" customWidth="1"/>
    <col min="12032" max="12032" width="7.140625" style="4" customWidth="1"/>
    <col min="12033" max="12033" width="11.28515625" style="4" customWidth="1"/>
    <col min="12034" max="12034" width="7.140625" style="4" customWidth="1"/>
    <col min="12035" max="12035" width="11.28515625" style="4" customWidth="1"/>
    <col min="12036" max="12036" width="7.140625" style="4" customWidth="1"/>
    <col min="12037" max="12037" width="11.28515625" style="4" customWidth="1"/>
    <col min="12038" max="12038" width="7.140625" style="4" customWidth="1"/>
    <col min="12039" max="12284" width="8.85546875" style="4"/>
    <col min="12285" max="12285" width="4.7109375" style="4" customWidth="1"/>
    <col min="12286" max="12286" width="20.5703125" style="4" customWidth="1"/>
    <col min="12287" max="12287" width="11.28515625" style="4" customWidth="1"/>
    <col min="12288" max="12288" width="7.140625" style="4" customWidth="1"/>
    <col min="12289" max="12289" width="11.28515625" style="4" customWidth="1"/>
    <col min="12290" max="12290" width="7.140625" style="4" customWidth="1"/>
    <col min="12291" max="12291" width="11.28515625" style="4" customWidth="1"/>
    <col min="12292" max="12292" width="7.140625" style="4" customWidth="1"/>
    <col min="12293" max="12293" width="11.28515625" style="4" customWidth="1"/>
    <col min="12294" max="12294" width="7.140625" style="4" customWidth="1"/>
    <col min="12295" max="12540" width="8.85546875" style="4"/>
    <col min="12541" max="12541" width="4.7109375" style="4" customWidth="1"/>
    <col min="12542" max="12542" width="20.5703125" style="4" customWidth="1"/>
    <col min="12543" max="12543" width="11.28515625" style="4" customWidth="1"/>
    <col min="12544" max="12544" width="7.140625" style="4" customWidth="1"/>
    <col min="12545" max="12545" width="11.28515625" style="4" customWidth="1"/>
    <col min="12546" max="12546" width="7.140625" style="4" customWidth="1"/>
    <col min="12547" max="12547" width="11.28515625" style="4" customWidth="1"/>
    <col min="12548" max="12548" width="7.140625" style="4" customWidth="1"/>
    <col min="12549" max="12549" width="11.28515625" style="4" customWidth="1"/>
    <col min="12550" max="12550" width="7.140625" style="4" customWidth="1"/>
    <col min="12551" max="12796" width="8.85546875" style="4"/>
    <col min="12797" max="12797" width="4.7109375" style="4" customWidth="1"/>
    <col min="12798" max="12798" width="20.5703125" style="4" customWidth="1"/>
    <col min="12799" max="12799" width="11.28515625" style="4" customWidth="1"/>
    <col min="12800" max="12800" width="7.140625" style="4" customWidth="1"/>
    <col min="12801" max="12801" width="11.28515625" style="4" customWidth="1"/>
    <col min="12802" max="12802" width="7.140625" style="4" customWidth="1"/>
    <col min="12803" max="12803" width="11.28515625" style="4" customWidth="1"/>
    <col min="12804" max="12804" width="7.140625" style="4" customWidth="1"/>
    <col min="12805" max="12805" width="11.28515625" style="4" customWidth="1"/>
    <col min="12806" max="12806" width="7.140625" style="4" customWidth="1"/>
    <col min="12807" max="13052" width="8.85546875" style="4"/>
    <col min="13053" max="13053" width="4.7109375" style="4" customWidth="1"/>
    <col min="13054" max="13054" width="20.5703125" style="4" customWidth="1"/>
    <col min="13055" max="13055" width="11.28515625" style="4" customWidth="1"/>
    <col min="13056" max="13056" width="7.140625" style="4" customWidth="1"/>
    <col min="13057" max="13057" width="11.28515625" style="4" customWidth="1"/>
    <col min="13058" max="13058" width="7.140625" style="4" customWidth="1"/>
    <col min="13059" max="13059" width="11.28515625" style="4" customWidth="1"/>
    <col min="13060" max="13060" width="7.140625" style="4" customWidth="1"/>
    <col min="13061" max="13061" width="11.28515625" style="4" customWidth="1"/>
    <col min="13062" max="13062" width="7.140625" style="4" customWidth="1"/>
    <col min="13063" max="13308" width="8.85546875" style="4"/>
    <col min="13309" max="13309" width="4.7109375" style="4" customWidth="1"/>
    <col min="13310" max="13310" width="20.5703125" style="4" customWidth="1"/>
    <col min="13311" max="13311" width="11.28515625" style="4" customWidth="1"/>
    <col min="13312" max="13312" width="7.140625" style="4" customWidth="1"/>
    <col min="13313" max="13313" width="11.28515625" style="4" customWidth="1"/>
    <col min="13314" max="13314" width="7.140625" style="4" customWidth="1"/>
    <col min="13315" max="13315" width="11.28515625" style="4" customWidth="1"/>
    <col min="13316" max="13316" width="7.140625" style="4" customWidth="1"/>
    <col min="13317" max="13317" width="11.28515625" style="4" customWidth="1"/>
    <col min="13318" max="13318" width="7.140625" style="4" customWidth="1"/>
    <col min="13319" max="13564" width="8.85546875" style="4"/>
    <col min="13565" max="13565" width="4.7109375" style="4" customWidth="1"/>
    <col min="13566" max="13566" width="20.5703125" style="4" customWidth="1"/>
    <col min="13567" max="13567" width="11.28515625" style="4" customWidth="1"/>
    <col min="13568" max="13568" width="7.140625" style="4" customWidth="1"/>
    <col min="13569" max="13569" width="11.28515625" style="4" customWidth="1"/>
    <col min="13570" max="13570" width="7.140625" style="4" customWidth="1"/>
    <col min="13571" max="13571" width="11.28515625" style="4" customWidth="1"/>
    <col min="13572" max="13572" width="7.140625" style="4" customWidth="1"/>
    <col min="13573" max="13573" width="11.28515625" style="4" customWidth="1"/>
    <col min="13574" max="13574" width="7.140625" style="4" customWidth="1"/>
    <col min="13575" max="13820" width="8.85546875" style="4"/>
    <col min="13821" max="13821" width="4.7109375" style="4" customWidth="1"/>
    <col min="13822" max="13822" width="20.5703125" style="4" customWidth="1"/>
    <col min="13823" max="13823" width="11.28515625" style="4" customWidth="1"/>
    <col min="13824" max="13824" width="7.140625" style="4" customWidth="1"/>
    <col min="13825" max="13825" width="11.28515625" style="4" customWidth="1"/>
    <col min="13826" max="13826" width="7.140625" style="4" customWidth="1"/>
    <col min="13827" max="13827" width="11.28515625" style="4" customWidth="1"/>
    <col min="13828" max="13828" width="7.140625" style="4" customWidth="1"/>
    <col min="13829" max="13829" width="11.28515625" style="4" customWidth="1"/>
    <col min="13830" max="13830" width="7.140625" style="4" customWidth="1"/>
    <col min="13831" max="14076" width="8.85546875" style="4"/>
    <col min="14077" max="14077" width="4.7109375" style="4" customWidth="1"/>
    <col min="14078" max="14078" width="20.5703125" style="4" customWidth="1"/>
    <col min="14079" max="14079" width="11.28515625" style="4" customWidth="1"/>
    <col min="14080" max="14080" width="7.140625" style="4" customWidth="1"/>
    <col min="14081" max="14081" width="11.28515625" style="4" customWidth="1"/>
    <col min="14082" max="14082" width="7.140625" style="4" customWidth="1"/>
    <col min="14083" max="14083" width="11.28515625" style="4" customWidth="1"/>
    <col min="14084" max="14084" width="7.140625" style="4" customWidth="1"/>
    <col min="14085" max="14085" width="11.28515625" style="4" customWidth="1"/>
    <col min="14086" max="14086" width="7.140625" style="4" customWidth="1"/>
    <col min="14087" max="14332" width="8.85546875" style="4"/>
    <col min="14333" max="14333" width="4.7109375" style="4" customWidth="1"/>
    <col min="14334" max="14334" width="20.5703125" style="4" customWidth="1"/>
    <col min="14335" max="14335" width="11.28515625" style="4" customWidth="1"/>
    <col min="14336" max="14336" width="7.140625" style="4" customWidth="1"/>
    <col min="14337" max="14337" width="11.28515625" style="4" customWidth="1"/>
    <col min="14338" max="14338" width="7.140625" style="4" customWidth="1"/>
    <col min="14339" max="14339" width="11.28515625" style="4" customWidth="1"/>
    <col min="14340" max="14340" width="7.140625" style="4" customWidth="1"/>
    <col min="14341" max="14341" width="11.28515625" style="4" customWidth="1"/>
    <col min="14342" max="14342" width="7.140625" style="4" customWidth="1"/>
    <col min="14343" max="14588" width="8.85546875" style="4"/>
    <col min="14589" max="14589" width="4.7109375" style="4" customWidth="1"/>
    <col min="14590" max="14590" width="20.5703125" style="4" customWidth="1"/>
    <col min="14591" max="14591" width="11.28515625" style="4" customWidth="1"/>
    <col min="14592" max="14592" width="7.140625" style="4" customWidth="1"/>
    <col min="14593" max="14593" width="11.28515625" style="4" customWidth="1"/>
    <col min="14594" max="14594" width="7.140625" style="4" customWidth="1"/>
    <col min="14595" max="14595" width="11.28515625" style="4" customWidth="1"/>
    <col min="14596" max="14596" width="7.140625" style="4" customWidth="1"/>
    <col min="14597" max="14597" width="11.28515625" style="4" customWidth="1"/>
    <col min="14598" max="14598" width="7.140625" style="4" customWidth="1"/>
    <col min="14599" max="14844" width="8.85546875" style="4"/>
    <col min="14845" max="14845" width="4.7109375" style="4" customWidth="1"/>
    <col min="14846" max="14846" width="20.5703125" style="4" customWidth="1"/>
    <col min="14847" max="14847" width="11.28515625" style="4" customWidth="1"/>
    <col min="14848" max="14848" width="7.140625" style="4" customWidth="1"/>
    <col min="14849" max="14849" width="11.28515625" style="4" customWidth="1"/>
    <col min="14850" max="14850" width="7.140625" style="4" customWidth="1"/>
    <col min="14851" max="14851" width="11.28515625" style="4" customWidth="1"/>
    <col min="14852" max="14852" width="7.140625" style="4" customWidth="1"/>
    <col min="14853" max="14853" width="11.28515625" style="4" customWidth="1"/>
    <col min="14854" max="14854" width="7.140625" style="4" customWidth="1"/>
    <col min="14855" max="15100" width="8.85546875" style="4"/>
    <col min="15101" max="15101" width="4.7109375" style="4" customWidth="1"/>
    <col min="15102" max="15102" width="20.5703125" style="4" customWidth="1"/>
    <col min="15103" max="15103" width="11.28515625" style="4" customWidth="1"/>
    <col min="15104" max="15104" width="7.140625" style="4" customWidth="1"/>
    <col min="15105" max="15105" width="11.28515625" style="4" customWidth="1"/>
    <col min="15106" max="15106" width="7.140625" style="4" customWidth="1"/>
    <col min="15107" max="15107" width="11.28515625" style="4" customWidth="1"/>
    <col min="15108" max="15108" width="7.140625" style="4" customWidth="1"/>
    <col min="15109" max="15109" width="11.28515625" style="4" customWidth="1"/>
    <col min="15110" max="15110" width="7.140625" style="4" customWidth="1"/>
    <col min="15111" max="15356" width="8.85546875" style="4"/>
    <col min="15357" max="15357" width="4.7109375" style="4" customWidth="1"/>
    <col min="15358" max="15358" width="20.5703125" style="4" customWidth="1"/>
    <col min="15359" max="15359" width="11.28515625" style="4" customWidth="1"/>
    <col min="15360" max="15360" width="7.140625" style="4" customWidth="1"/>
    <col min="15361" max="15361" width="11.28515625" style="4" customWidth="1"/>
    <col min="15362" max="15362" width="7.140625" style="4" customWidth="1"/>
    <col min="15363" max="15363" width="11.28515625" style="4" customWidth="1"/>
    <col min="15364" max="15364" width="7.140625" style="4" customWidth="1"/>
    <col min="15365" max="15365" width="11.28515625" style="4" customWidth="1"/>
    <col min="15366" max="15366" width="7.140625" style="4" customWidth="1"/>
    <col min="15367" max="15612" width="8.85546875" style="4"/>
    <col min="15613" max="15613" width="4.7109375" style="4" customWidth="1"/>
    <col min="15614" max="15614" width="20.5703125" style="4" customWidth="1"/>
    <col min="15615" max="15615" width="11.28515625" style="4" customWidth="1"/>
    <col min="15616" max="15616" width="7.140625" style="4" customWidth="1"/>
    <col min="15617" max="15617" width="11.28515625" style="4" customWidth="1"/>
    <col min="15618" max="15618" width="7.140625" style="4" customWidth="1"/>
    <col min="15619" max="15619" width="11.28515625" style="4" customWidth="1"/>
    <col min="15620" max="15620" width="7.140625" style="4" customWidth="1"/>
    <col min="15621" max="15621" width="11.28515625" style="4" customWidth="1"/>
    <col min="15622" max="15622" width="7.140625" style="4" customWidth="1"/>
    <col min="15623" max="15868" width="8.85546875" style="4"/>
    <col min="15869" max="15869" width="4.7109375" style="4" customWidth="1"/>
    <col min="15870" max="15870" width="20.5703125" style="4" customWidth="1"/>
    <col min="15871" max="15871" width="11.28515625" style="4" customWidth="1"/>
    <col min="15872" max="15872" width="7.140625" style="4" customWidth="1"/>
    <col min="15873" max="15873" width="11.28515625" style="4" customWidth="1"/>
    <col min="15874" max="15874" width="7.140625" style="4" customWidth="1"/>
    <col min="15875" max="15875" width="11.28515625" style="4" customWidth="1"/>
    <col min="15876" max="15876" width="7.140625" style="4" customWidth="1"/>
    <col min="15877" max="15877" width="11.28515625" style="4" customWidth="1"/>
    <col min="15878" max="15878" width="7.140625" style="4" customWidth="1"/>
    <col min="15879" max="16124" width="8.85546875" style="4"/>
    <col min="16125" max="16125" width="4.7109375" style="4" customWidth="1"/>
    <col min="16126" max="16126" width="20.5703125" style="4" customWidth="1"/>
    <col min="16127" max="16127" width="11.28515625" style="4" customWidth="1"/>
    <col min="16128" max="16128" width="7.140625" style="4" customWidth="1"/>
    <col min="16129" max="16129" width="11.28515625" style="4" customWidth="1"/>
    <col min="16130" max="16130" width="7.140625" style="4" customWidth="1"/>
    <col min="16131" max="16131" width="11.28515625" style="4" customWidth="1"/>
    <col min="16132" max="16132" width="7.140625" style="4" customWidth="1"/>
    <col min="16133" max="16133" width="11.28515625" style="4" customWidth="1"/>
    <col min="16134" max="16134" width="7.140625" style="4" customWidth="1"/>
    <col min="16135" max="16384" width="8.85546875" style="4"/>
  </cols>
  <sheetData/>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L191"/>
  <sheetViews>
    <sheetView showGridLines="0" view="pageLayout" zoomScaleNormal="100" workbookViewId="0">
      <selection activeCell="A8" sqref="A8"/>
    </sheetView>
  </sheetViews>
  <sheetFormatPr baseColWidth="10" defaultRowHeight="15" outlineLevelCol="1"/>
  <cols>
    <col min="1" max="1" width="21.5703125" style="314" customWidth="1"/>
    <col min="2" max="13" width="5.140625" style="314" customWidth="1"/>
    <col min="14" max="14" width="4.5703125" style="314" hidden="1" customWidth="1" outlineLevel="1"/>
    <col min="15" max="15" width="23.140625" style="314" hidden="1" customWidth="1" outlineLevel="1"/>
    <col min="16" max="16" width="26" style="314" hidden="1" customWidth="1" outlineLevel="1"/>
    <col min="17" max="18" width="0" style="314" hidden="1" customWidth="1" outlineLevel="1"/>
    <col min="19" max="19" width="24.42578125" style="314" hidden="1" customWidth="1" outlineLevel="1"/>
    <col min="20" max="20" width="13.85546875" style="314" hidden="1" customWidth="1" outlineLevel="1"/>
    <col min="21" max="36" width="0" style="314" hidden="1" customWidth="1" outlineLevel="1"/>
    <col min="37" max="37" width="0" style="314" hidden="1" customWidth="1" outlineLevel="1" collapsed="1"/>
    <col min="38" max="38" width="11.42578125" style="314" collapsed="1"/>
    <col min="39" max="16384" width="11.42578125" style="314"/>
  </cols>
  <sheetData>
    <row r="1" spans="1:37" s="3" customFormat="1" ht="22.15" customHeight="1">
      <c r="A1" s="97" t="str">
        <f>CONCATENATE(Inhalt_K12!B31,"   ",Inhalt_K12!C31)</f>
        <v>1206   Landtagswahlergebnisse 2000 - 2022 Kandidierende nach Geschlecht</v>
      </c>
      <c r="B1" s="1"/>
      <c r="C1" s="1"/>
      <c r="D1" s="2"/>
      <c r="E1" s="2"/>
      <c r="F1" s="2"/>
      <c r="G1" s="2"/>
      <c r="H1" s="2"/>
      <c r="I1" s="2"/>
      <c r="J1" s="2"/>
      <c r="K1" s="2"/>
    </row>
    <row r="2" spans="1:37" s="14" customFormat="1" ht="6" customHeight="1">
      <c r="A2" s="12"/>
      <c r="B2" s="13"/>
      <c r="C2" s="13"/>
      <c r="D2" s="13"/>
      <c r="E2" s="13"/>
      <c r="F2" s="13"/>
      <c r="G2" s="13"/>
      <c r="H2" s="13"/>
      <c r="I2" s="13"/>
      <c r="J2" s="13"/>
      <c r="K2" s="13"/>
      <c r="L2" s="13"/>
      <c r="M2" s="13"/>
      <c r="N2" s="13"/>
      <c r="O2" s="13"/>
      <c r="P2" s="273"/>
      <c r="Q2" s="274"/>
      <c r="R2" s="274"/>
      <c r="S2" s="274"/>
      <c r="T2" s="274"/>
      <c r="U2" s="275"/>
    </row>
    <row r="3" spans="1:37">
      <c r="A3" s="540" t="s">
        <v>639</v>
      </c>
      <c r="B3" s="315">
        <v>2000</v>
      </c>
      <c r="C3" s="316"/>
      <c r="D3" s="315">
        <v>2005</v>
      </c>
      <c r="E3" s="316"/>
      <c r="F3" s="315">
        <v>2009</v>
      </c>
      <c r="G3" s="316"/>
      <c r="H3" s="317">
        <v>2012</v>
      </c>
      <c r="I3" s="318"/>
      <c r="J3" s="317">
        <v>2017</v>
      </c>
      <c r="K3" s="318"/>
      <c r="L3" s="317">
        <v>2022</v>
      </c>
      <c r="M3" s="407"/>
      <c r="N3" s="314" t="s">
        <v>358</v>
      </c>
      <c r="Q3" s="314">
        <v>2017</v>
      </c>
      <c r="V3" s="314">
        <v>2012</v>
      </c>
      <c r="Z3" s="314">
        <v>2009</v>
      </c>
      <c r="AD3" s="314">
        <v>2005</v>
      </c>
      <c r="AH3" s="314">
        <v>2000</v>
      </c>
    </row>
    <row r="4" spans="1:37" ht="16.5" customHeight="1">
      <c r="A4" s="541"/>
      <c r="B4" s="320" t="s">
        <v>359</v>
      </c>
      <c r="C4" s="321" t="s">
        <v>361</v>
      </c>
      <c r="D4" s="320" t="s">
        <v>359</v>
      </c>
      <c r="E4" s="321" t="s">
        <v>361</v>
      </c>
      <c r="F4" s="320" t="s">
        <v>359</v>
      </c>
      <c r="G4" s="321" t="s">
        <v>361</v>
      </c>
      <c r="H4" s="320" t="s">
        <v>359</v>
      </c>
      <c r="I4" s="321" t="s">
        <v>361</v>
      </c>
      <c r="J4" s="320" t="s">
        <v>359</v>
      </c>
      <c r="K4" s="321" t="s">
        <v>361</v>
      </c>
      <c r="L4" s="320" t="s">
        <v>359</v>
      </c>
      <c r="M4" s="408" t="s">
        <v>361</v>
      </c>
      <c r="Q4" s="314" t="s">
        <v>359</v>
      </c>
      <c r="R4" s="314" t="s">
        <v>390</v>
      </c>
      <c r="S4" s="314" t="s">
        <v>391</v>
      </c>
      <c r="T4" s="314" t="s">
        <v>392</v>
      </c>
      <c r="U4" s="314" t="s">
        <v>20</v>
      </c>
      <c r="V4" s="314" t="s">
        <v>359</v>
      </c>
      <c r="W4" s="314" t="s">
        <v>484</v>
      </c>
      <c r="Y4" s="314" t="s">
        <v>20</v>
      </c>
      <c r="Z4" s="314" t="s">
        <v>359</v>
      </c>
      <c r="AA4" s="314" t="s">
        <v>505</v>
      </c>
      <c r="AB4" s="314" t="s">
        <v>506</v>
      </c>
      <c r="AC4" s="314" t="s">
        <v>20</v>
      </c>
      <c r="AD4" s="314" t="s">
        <v>359</v>
      </c>
      <c r="AE4" s="325" t="s">
        <v>507</v>
      </c>
      <c r="AF4" s="325" t="s">
        <v>563</v>
      </c>
      <c r="AG4" s="325" t="s">
        <v>74</v>
      </c>
      <c r="AH4" s="314" t="s">
        <v>361</v>
      </c>
      <c r="AI4" s="325" t="s">
        <v>581</v>
      </c>
      <c r="AJ4" s="325" t="s">
        <v>582</v>
      </c>
      <c r="AK4" s="325" t="s">
        <v>74</v>
      </c>
    </row>
    <row r="5" spans="1:37" ht="19.5" customHeight="1">
      <c r="A5" s="357" t="s">
        <v>687</v>
      </c>
      <c r="B5" s="324">
        <v>9</v>
      </c>
      <c r="C5" s="324">
        <v>12</v>
      </c>
      <c r="D5" s="324">
        <v>13</v>
      </c>
      <c r="E5" s="324">
        <v>3</v>
      </c>
      <c r="F5" s="324">
        <v>17</v>
      </c>
      <c r="G5" s="324">
        <v>5</v>
      </c>
      <c r="H5" s="324">
        <v>10</v>
      </c>
      <c r="I5" s="324">
        <v>3</v>
      </c>
      <c r="J5" s="324">
        <v>18</v>
      </c>
      <c r="K5" s="324">
        <v>8</v>
      </c>
      <c r="L5" s="324">
        <v>16</v>
      </c>
      <c r="M5" s="324">
        <v>8</v>
      </c>
      <c r="N5" s="314" t="s">
        <v>359</v>
      </c>
      <c r="O5" s="319" t="s">
        <v>360</v>
      </c>
      <c r="P5" s="319" t="s">
        <v>20</v>
      </c>
      <c r="Q5" s="314" t="s">
        <v>359</v>
      </c>
      <c r="R5" s="325" t="s">
        <v>393</v>
      </c>
      <c r="S5" s="325" t="s">
        <v>394</v>
      </c>
      <c r="T5" s="325" t="s">
        <v>395</v>
      </c>
      <c r="U5" s="325" t="s">
        <v>74</v>
      </c>
      <c r="V5" s="314" t="s">
        <v>359</v>
      </c>
      <c r="W5" s="325" t="s">
        <v>485</v>
      </c>
      <c r="X5" s="325"/>
      <c r="Y5" s="325" t="s">
        <v>74</v>
      </c>
      <c r="Z5" s="314" t="s">
        <v>359</v>
      </c>
      <c r="AA5" s="325" t="s">
        <v>507</v>
      </c>
      <c r="AB5" s="325" t="s">
        <v>508</v>
      </c>
      <c r="AC5" s="325" t="s">
        <v>74</v>
      </c>
      <c r="AD5" s="314" t="s">
        <v>359</v>
      </c>
      <c r="AE5" s="314" t="s">
        <v>564</v>
      </c>
      <c r="AF5" s="314" t="s">
        <v>565</v>
      </c>
      <c r="AG5" s="314" t="s">
        <v>20</v>
      </c>
      <c r="AH5" s="314" t="s">
        <v>359</v>
      </c>
      <c r="AI5" s="314" t="s">
        <v>583</v>
      </c>
      <c r="AJ5" s="314" t="s">
        <v>584</v>
      </c>
      <c r="AK5" s="314" t="s">
        <v>20</v>
      </c>
    </row>
    <row r="6" spans="1:37" ht="19.5" customHeight="1">
      <c r="A6" s="358" t="s">
        <v>780</v>
      </c>
      <c r="B6" s="324">
        <v>3</v>
      </c>
      <c r="C6" s="324">
        <v>4</v>
      </c>
      <c r="D6" s="324">
        <v>3</v>
      </c>
      <c r="E6" s="324">
        <v>0</v>
      </c>
      <c r="F6" s="324">
        <v>5</v>
      </c>
      <c r="G6" s="324">
        <v>1</v>
      </c>
      <c r="H6" s="324">
        <v>2</v>
      </c>
      <c r="I6" s="324">
        <v>0</v>
      </c>
      <c r="J6" s="324">
        <v>2</v>
      </c>
      <c r="K6" s="324">
        <v>1</v>
      </c>
      <c r="L6" s="324">
        <v>2</v>
      </c>
      <c r="M6" s="324">
        <v>1</v>
      </c>
      <c r="N6" s="314" t="s">
        <v>361</v>
      </c>
      <c r="O6" s="319" t="s">
        <v>362</v>
      </c>
      <c r="P6" s="322"/>
      <c r="Q6" s="314" t="s">
        <v>359</v>
      </c>
      <c r="R6" s="314" t="s">
        <v>398</v>
      </c>
      <c r="S6" s="314" t="s">
        <v>399</v>
      </c>
      <c r="T6" s="314" t="s">
        <v>400</v>
      </c>
      <c r="U6" s="314" t="s">
        <v>49</v>
      </c>
      <c r="V6" s="314" t="s">
        <v>359</v>
      </c>
      <c r="W6" s="314" t="s">
        <v>487</v>
      </c>
      <c r="Y6" s="314" t="s">
        <v>43</v>
      </c>
      <c r="Z6" s="314" t="s">
        <v>359</v>
      </c>
      <c r="AA6" s="314" t="s">
        <v>509</v>
      </c>
      <c r="AB6" s="314" t="s">
        <v>510</v>
      </c>
      <c r="AC6" s="314" t="s">
        <v>43</v>
      </c>
      <c r="AD6" s="314" t="s">
        <v>359</v>
      </c>
      <c r="AE6" s="314" t="s">
        <v>509</v>
      </c>
      <c r="AF6" s="314" t="s">
        <v>566</v>
      </c>
      <c r="AG6" s="314" t="s">
        <v>43</v>
      </c>
      <c r="AH6" s="314" t="s">
        <v>361</v>
      </c>
      <c r="AI6" s="314" t="s">
        <v>585</v>
      </c>
      <c r="AJ6" s="314" t="s">
        <v>586</v>
      </c>
      <c r="AK6" s="314" t="s">
        <v>49</v>
      </c>
    </row>
    <row r="7" spans="1:37" s="4" customFormat="1" ht="10.15" customHeight="1">
      <c r="A7" s="72"/>
      <c r="B7" s="72"/>
      <c r="C7" s="72"/>
      <c r="D7" s="72"/>
      <c r="E7" s="72"/>
      <c r="F7" s="72"/>
      <c r="G7" s="72"/>
      <c r="H7" s="72"/>
      <c r="I7" s="72"/>
      <c r="J7" s="72"/>
      <c r="N7" s="4" t="s">
        <v>361</v>
      </c>
      <c r="O7" s="4" t="s">
        <v>363</v>
      </c>
      <c r="Q7" s="4" t="s">
        <v>359</v>
      </c>
      <c r="R7" s="4" t="s">
        <v>403</v>
      </c>
      <c r="S7" s="4" t="s">
        <v>404</v>
      </c>
      <c r="T7" s="4" t="s">
        <v>405</v>
      </c>
      <c r="U7" s="4" t="s">
        <v>43</v>
      </c>
      <c r="V7" s="4" t="s">
        <v>359</v>
      </c>
      <c r="W7" s="4" t="s">
        <v>489</v>
      </c>
      <c r="Y7" s="4" t="s">
        <v>49</v>
      </c>
      <c r="Z7" s="4" t="s">
        <v>361</v>
      </c>
      <c r="AA7" s="4" t="s">
        <v>511</v>
      </c>
      <c r="AB7" s="4" t="s">
        <v>512</v>
      </c>
      <c r="AC7" s="4" t="s">
        <v>49</v>
      </c>
      <c r="AD7" s="4" t="s">
        <v>361</v>
      </c>
      <c r="AE7" s="4" t="s">
        <v>567</v>
      </c>
      <c r="AF7" s="4" t="s">
        <v>568</v>
      </c>
      <c r="AG7" s="4" t="s">
        <v>49</v>
      </c>
      <c r="AH7" s="4" t="s">
        <v>361</v>
      </c>
      <c r="AI7" s="4" t="s">
        <v>587</v>
      </c>
      <c r="AJ7" s="4" t="s">
        <v>588</v>
      </c>
      <c r="AK7" s="4" t="s">
        <v>589</v>
      </c>
    </row>
    <row r="8" spans="1:37" s="71" customFormat="1" ht="17.25" customHeight="1" collapsed="1">
      <c r="A8" s="80" t="s">
        <v>299</v>
      </c>
      <c r="B8" s="80"/>
      <c r="Q8" s="71" t="s">
        <v>359</v>
      </c>
      <c r="R8" s="71" t="s">
        <v>408</v>
      </c>
      <c r="S8" s="71" t="s">
        <v>409</v>
      </c>
      <c r="T8" s="71" t="s">
        <v>410</v>
      </c>
      <c r="U8" s="71" t="s">
        <v>66</v>
      </c>
      <c r="V8" s="71" t="s">
        <v>359</v>
      </c>
      <c r="W8" s="71" t="s">
        <v>490</v>
      </c>
      <c r="Y8" s="71" t="s">
        <v>29</v>
      </c>
      <c r="Z8" s="71" t="s">
        <v>361</v>
      </c>
      <c r="AA8" s="71" t="s">
        <v>514</v>
      </c>
      <c r="AB8" s="71" t="s">
        <v>515</v>
      </c>
      <c r="AC8" s="71" t="s">
        <v>29</v>
      </c>
      <c r="AD8" s="71" t="s">
        <v>359</v>
      </c>
      <c r="AE8" s="71" t="s">
        <v>569</v>
      </c>
      <c r="AF8" s="71" t="s">
        <v>570</v>
      </c>
      <c r="AG8" s="71" t="s">
        <v>571</v>
      </c>
      <c r="AH8" s="71" t="s">
        <v>361</v>
      </c>
      <c r="AI8" s="71" t="s">
        <v>590</v>
      </c>
      <c r="AJ8" s="71" t="s">
        <v>591</v>
      </c>
      <c r="AK8" s="71" t="s">
        <v>571</v>
      </c>
    </row>
    <row r="9" spans="1:37">
      <c r="N9" s="314" t="s">
        <v>359</v>
      </c>
      <c r="O9" s="322" t="s">
        <v>365</v>
      </c>
      <c r="P9" s="322" t="s">
        <v>74</v>
      </c>
      <c r="Q9" s="314" t="s">
        <v>359</v>
      </c>
      <c r="R9" s="314" t="s">
        <v>411</v>
      </c>
      <c r="S9" s="314" t="s">
        <v>412</v>
      </c>
      <c r="T9" s="314" t="s">
        <v>413</v>
      </c>
      <c r="U9" s="314" t="s">
        <v>29</v>
      </c>
      <c r="V9" s="314" t="s">
        <v>359</v>
      </c>
      <c r="W9" s="314" t="s">
        <v>491</v>
      </c>
      <c r="Y9" s="314" t="s">
        <v>66</v>
      </c>
      <c r="Z9" s="314" t="s">
        <v>359</v>
      </c>
      <c r="AA9" s="314" t="s">
        <v>517</v>
      </c>
      <c r="AB9" s="314" t="s">
        <v>518</v>
      </c>
      <c r="AC9" s="314" t="s">
        <v>519</v>
      </c>
    </row>
    <row r="10" spans="1:37">
      <c r="N10" s="314" t="s">
        <v>361</v>
      </c>
      <c r="O10" s="322" t="s">
        <v>366</v>
      </c>
      <c r="P10" s="322"/>
      <c r="Q10" s="314" t="s">
        <v>359</v>
      </c>
      <c r="R10" s="314" t="s">
        <v>416</v>
      </c>
      <c r="S10" s="314" t="s">
        <v>417</v>
      </c>
      <c r="T10" s="314" t="s">
        <v>418</v>
      </c>
      <c r="U10" s="314" t="s">
        <v>46</v>
      </c>
      <c r="Z10" s="314" t="s">
        <v>361</v>
      </c>
      <c r="AA10" s="314" t="s">
        <v>520</v>
      </c>
      <c r="AB10" s="314" t="s">
        <v>521</v>
      </c>
      <c r="AC10" s="314" t="s">
        <v>71</v>
      </c>
      <c r="AD10" s="314" t="s">
        <v>359</v>
      </c>
      <c r="AE10" s="325" t="s">
        <v>527</v>
      </c>
      <c r="AF10" s="325" t="s">
        <v>572</v>
      </c>
      <c r="AG10" s="325" t="s">
        <v>74</v>
      </c>
      <c r="AH10" s="314" t="s">
        <v>361</v>
      </c>
      <c r="AI10" s="325" t="s">
        <v>592</v>
      </c>
      <c r="AJ10" s="325" t="s">
        <v>593</v>
      </c>
      <c r="AK10" s="325" t="s">
        <v>74</v>
      </c>
    </row>
    <row r="11" spans="1:37">
      <c r="N11" s="314" t="s">
        <v>361</v>
      </c>
      <c r="O11" s="322" t="s">
        <v>368</v>
      </c>
      <c r="P11" s="322"/>
      <c r="Q11" s="314" t="s">
        <v>359</v>
      </c>
      <c r="R11" s="314" t="s">
        <v>414</v>
      </c>
      <c r="S11" s="314" t="s">
        <v>415</v>
      </c>
      <c r="T11" s="314" t="s">
        <v>419</v>
      </c>
      <c r="U11" s="314" t="s">
        <v>5</v>
      </c>
      <c r="V11" s="314" t="s">
        <v>361</v>
      </c>
      <c r="W11" s="314" t="s">
        <v>492</v>
      </c>
      <c r="Y11" s="314" t="s">
        <v>20</v>
      </c>
      <c r="AD11" s="314" t="s">
        <v>359</v>
      </c>
      <c r="AE11" s="314" t="s">
        <v>524</v>
      </c>
      <c r="AF11" s="314" t="s">
        <v>573</v>
      </c>
      <c r="AG11" s="314" t="s">
        <v>20</v>
      </c>
      <c r="AH11" s="314" t="s">
        <v>359</v>
      </c>
      <c r="AI11" s="314" t="s">
        <v>594</v>
      </c>
      <c r="AJ11" s="314" t="s">
        <v>595</v>
      </c>
      <c r="AK11" s="314" t="s">
        <v>20</v>
      </c>
    </row>
    <row r="12" spans="1:37">
      <c r="O12" s="322"/>
      <c r="P12" s="322"/>
      <c r="Q12" s="314" t="s">
        <v>361</v>
      </c>
      <c r="R12" s="314" t="s">
        <v>422</v>
      </c>
      <c r="S12" s="314" t="s">
        <v>423</v>
      </c>
      <c r="T12" s="314" t="s">
        <v>424</v>
      </c>
      <c r="U12" s="314" t="s">
        <v>51</v>
      </c>
      <c r="V12" s="314" t="s">
        <v>359</v>
      </c>
      <c r="W12" s="325" t="s">
        <v>493</v>
      </c>
      <c r="X12" s="325"/>
      <c r="Y12" s="325" t="s">
        <v>74</v>
      </c>
      <c r="Z12" s="314" t="s">
        <v>359</v>
      </c>
      <c r="AA12" s="314" t="s">
        <v>524</v>
      </c>
      <c r="AB12" s="314" t="s">
        <v>525</v>
      </c>
      <c r="AC12" s="314" t="s">
        <v>20</v>
      </c>
      <c r="AD12" s="314" t="s">
        <v>359</v>
      </c>
      <c r="AE12" s="314" t="s">
        <v>529</v>
      </c>
      <c r="AF12" s="314" t="s">
        <v>392</v>
      </c>
      <c r="AG12" s="314" t="s">
        <v>43</v>
      </c>
      <c r="AH12" s="314" t="s">
        <v>361</v>
      </c>
      <c r="AI12" s="314" t="s">
        <v>511</v>
      </c>
      <c r="AJ12" s="314" t="s">
        <v>596</v>
      </c>
      <c r="AK12" s="314" t="s">
        <v>49</v>
      </c>
    </row>
    <row r="13" spans="1:37">
      <c r="N13" s="314" t="s">
        <v>361</v>
      </c>
      <c r="O13" s="322" t="s">
        <v>371</v>
      </c>
      <c r="P13" s="319" t="s">
        <v>49</v>
      </c>
      <c r="V13" s="314" t="s">
        <v>359</v>
      </c>
      <c r="W13" s="314" t="s">
        <v>494</v>
      </c>
      <c r="Y13" s="314" t="s">
        <v>43</v>
      </c>
      <c r="Z13" s="314" t="s">
        <v>359</v>
      </c>
      <c r="AA13" s="325" t="s">
        <v>527</v>
      </c>
      <c r="AB13" s="325" t="s">
        <v>528</v>
      </c>
      <c r="AC13" s="325" t="s">
        <v>74</v>
      </c>
      <c r="AD13" s="314" t="s">
        <v>359</v>
      </c>
      <c r="AE13" s="314" t="s">
        <v>530</v>
      </c>
      <c r="AF13" s="314" t="s">
        <v>531</v>
      </c>
      <c r="AG13" s="314" t="s">
        <v>49</v>
      </c>
      <c r="AH13" s="314" t="s">
        <v>361</v>
      </c>
      <c r="AI13" s="314" t="s">
        <v>597</v>
      </c>
      <c r="AJ13" s="314" t="s">
        <v>598</v>
      </c>
      <c r="AK13" s="314" t="s">
        <v>589</v>
      </c>
    </row>
    <row r="14" spans="1:37">
      <c r="N14" s="314" t="s">
        <v>359</v>
      </c>
      <c r="O14" s="322" t="s">
        <v>372</v>
      </c>
      <c r="P14" s="322"/>
      <c r="Q14" s="314" t="s">
        <v>361</v>
      </c>
      <c r="R14" s="326" t="s">
        <v>425</v>
      </c>
      <c r="S14" s="326" t="s">
        <v>426</v>
      </c>
      <c r="T14" s="326" t="s">
        <v>427</v>
      </c>
      <c r="U14" s="314" t="s">
        <v>20</v>
      </c>
      <c r="V14" s="314" t="s">
        <v>361</v>
      </c>
      <c r="W14" s="314" t="s">
        <v>496</v>
      </c>
      <c r="Y14" s="314" t="s">
        <v>49</v>
      </c>
      <c r="Z14" s="314" t="s">
        <v>359</v>
      </c>
      <c r="AA14" s="314" t="s">
        <v>529</v>
      </c>
      <c r="AB14" s="314" t="s">
        <v>392</v>
      </c>
      <c r="AC14" s="314" t="s">
        <v>43</v>
      </c>
      <c r="AD14" s="314" t="s">
        <v>359</v>
      </c>
      <c r="AE14" s="314" t="s">
        <v>574</v>
      </c>
      <c r="AF14" s="314" t="s">
        <v>575</v>
      </c>
      <c r="AG14" s="314" t="s">
        <v>571</v>
      </c>
      <c r="AH14" s="314" t="s">
        <v>359</v>
      </c>
      <c r="AI14" s="314" t="s">
        <v>599</v>
      </c>
      <c r="AJ14" s="314" t="s">
        <v>600</v>
      </c>
      <c r="AK14" s="314" t="s">
        <v>571</v>
      </c>
    </row>
    <row r="15" spans="1:37">
      <c r="N15" s="314" t="s">
        <v>359</v>
      </c>
      <c r="O15" s="319" t="s">
        <v>373</v>
      </c>
      <c r="P15" s="322"/>
      <c r="Q15" s="314" t="s">
        <v>361</v>
      </c>
      <c r="R15" s="327" t="s">
        <v>428</v>
      </c>
      <c r="S15" s="327" t="s">
        <v>429</v>
      </c>
      <c r="T15" s="327" t="s">
        <v>430</v>
      </c>
      <c r="U15" s="325" t="s">
        <v>74</v>
      </c>
      <c r="V15" s="314" t="s">
        <v>361</v>
      </c>
      <c r="W15" s="314" t="s">
        <v>498</v>
      </c>
      <c r="Y15" s="314" t="s">
        <v>29</v>
      </c>
      <c r="Z15" s="314" t="s">
        <v>359</v>
      </c>
      <c r="AA15" s="314" t="s">
        <v>530</v>
      </c>
      <c r="AB15" s="314" t="s">
        <v>531</v>
      </c>
      <c r="AC15" s="314" t="s">
        <v>49</v>
      </c>
    </row>
    <row r="16" spans="1:37">
      <c r="O16" s="322"/>
      <c r="P16" s="322"/>
      <c r="Q16" s="314" t="s">
        <v>359</v>
      </c>
      <c r="R16" s="326" t="s">
        <v>431</v>
      </c>
      <c r="S16" s="326" t="s">
        <v>432</v>
      </c>
      <c r="T16" s="326" t="s">
        <v>433</v>
      </c>
      <c r="U16" s="314" t="s">
        <v>49</v>
      </c>
      <c r="V16" s="314" t="s">
        <v>359</v>
      </c>
      <c r="W16" s="314" t="s">
        <v>499</v>
      </c>
      <c r="Y16" s="314" t="s">
        <v>66</v>
      </c>
      <c r="Z16" s="314" t="s">
        <v>359</v>
      </c>
      <c r="AA16" s="314" t="s">
        <v>532</v>
      </c>
      <c r="AB16" s="314" t="s">
        <v>533</v>
      </c>
      <c r="AC16" s="314" t="s">
        <v>29</v>
      </c>
      <c r="AD16" s="314" t="s">
        <v>359</v>
      </c>
      <c r="AE16" s="325" t="s">
        <v>544</v>
      </c>
      <c r="AF16" s="325" t="s">
        <v>576</v>
      </c>
      <c r="AG16" s="325" t="s">
        <v>74</v>
      </c>
      <c r="AH16" s="314" t="s">
        <v>359</v>
      </c>
      <c r="AI16" s="325" t="s">
        <v>544</v>
      </c>
      <c r="AJ16" s="325" t="s">
        <v>576</v>
      </c>
      <c r="AK16" s="325" t="s">
        <v>74</v>
      </c>
    </row>
    <row r="17" spans="14:37" ht="25.5">
      <c r="N17" s="314" t="s">
        <v>359</v>
      </c>
      <c r="O17" s="322" t="s">
        <v>374</v>
      </c>
      <c r="P17" s="322" t="s">
        <v>43</v>
      </c>
      <c r="Q17" s="314" t="s">
        <v>359</v>
      </c>
      <c r="R17" s="326" t="s">
        <v>434</v>
      </c>
      <c r="S17" s="326" t="s">
        <v>435</v>
      </c>
      <c r="T17" s="326" t="s">
        <v>392</v>
      </c>
      <c r="U17" s="314" t="s">
        <v>43</v>
      </c>
      <c r="V17" s="314" t="s">
        <v>359</v>
      </c>
      <c r="W17" s="314" t="s">
        <v>501</v>
      </c>
      <c r="Y17" s="314" t="s">
        <v>30</v>
      </c>
      <c r="Z17" s="314" t="s">
        <v>359</v>
      </c>
      <c r="AA17" s="314" t="s">
        <v>534</v>
      </c>
      <c r="AB17" s="314" t="s">
        <v>535</v>
      </c>
      <c r="AC17" s="314" t="s">
        <v>519</v>
      </c>
      <c r="AD17" s="314" t="s">
        <v>361</v>
      </c>
      <c r="AE17" s="314" t="s">
        <v>542</v>
      </c>
      <c r="AF17" s="314" t="s">
        <v>543</v>
      </c>
      <c r="AG17" s="314" t="s">
        <v>20</v>
      </c>
      <c r="AH17" s="314" t="s">
        <v>361</v>
      </c>
      <c r="AI17" s="314" t="s">
        <v>601</v>
      </c>
      <c r="AJ17" s="314" t="s">
        <v>521</v>
      </c>
      <c r="AK17" s="314" t="s">
        <v>20</v>
      </c>
    </row>
    <row r="18" spans="14:37">
      <c r="N18" s="314" t="s">
        <v>359</v>
      </c>
      <c r="O18" s="322" t="s">
        <v>375</v>
      </c>
      <c r="P18" s="322"/>
      <c r="Q18" s="314" t="s">
        <v>359</v>
      </c>
      <c r="R18" s="326" t="s">
        <v>436</v>
      </c>
      <c r="S18" s="326" t="s">
        <v>437</v>
      </c>
      <c r="T18" s="328" t="s">
        <v>438</v>
      </c>
      <c r="U18" s="314" t="s">
        <v>66</v>
      </c>
      <c r="Z18" s="314" t="s">
        <v>359</v>
      </c>
      <c r="AA18" s="314" t="s">
        <v>536</v>
      </c>
      <c r="AB18" s="314" t="s">
        <v>537</v>
      </c>
      <c r="AC18" s="314" t="s">
        <v>66</v>
      </c>
      <c r="AD18" s="314" t="s">
        <v>359</v>
      </c>
      <c r="AE18" s="314" t="s">
        <v>547</v>
      </c>
      <c r="AF18" s="314" t="s">
        <v>548</v>
      </c>
      <c r="AG18" s="314" t="s">
        <v>43</v>
      </c>
      <c r="AH18" s="314" t="s">
        <v>361</v>
      </c>
      <c r="AI18" s="314" t="s">
        <v>567</v>
      </c>
      <c r="AJ18" s="314" t="s">
        <v>602</v>
      </c>
      <c r="AK18" s="314" t="s">
        <v>49</v>
      </c>
    </row>
    <row r="19" spans="14:37">
      <c r="N19" s="314" t="s">
        <v>361</v>
      </c>
      <c r="O19" s="322" t="s">
        <v>376</v>
      </c>
      <c r="P19" s="322"/>
      <c r="Q19" s="314" t="s">
        <v>359</v>
      </c>
      <c r="R19" s="326" t="s">
        <v>440</v>
      </c>
      <c r="S19" s="326" t="s">
        <v>441</v>
      </c>
      <c r="T19" s="326" t="s">
        <v>442</v>
      </c>
      <c r="U19" s="314" t="s">
        <v>29</v>
      </c>
      <c r="Y19" s="331"/>
      <c r="Z19" s="314" t="s">
        <v>359</v>
      </c>
      <c r="AA19" s="314" t="s">
        <v>538</v>
      </c>
      <c r="AB19" s="314" t="s">
        <v>539</v>
      </c>
      <c r="AC19" s="314" t="s">
        <v>71</v>
      </c>
      <c r="AD19" s="314" t="s">
        <v>361</v>
      </c>
      <c r="AE19" s="314" t="s">
        <v>511</v>
      </c>
      <c r="AF19" s="314" t="s">
        <v>512</v>
      </c>
      <c r="AG19" s="314" t="s">
        <v>49</v>
      </c>
      <c r="AH19" s="314" t="s">
        <v>359</v>
      </c>
      <c r="AI19" s="314" t="s">
        <v>547</v>
      </c>
      <c r="AJ19" s="314" t="s">
        <v>603</v>
      </c>
      <c r="AK19" s="314" t="s">
        <v>589</v>
      </c>
    </row>
    <row r="20" spans="14:37">
      <c r="O20" s="322"/>
      <c r="P20" s="322"/>
      <c r="Q20" s="314" t="s">
        <v>359</v>
      </c>
      <c r="R20" s="326" t="s">
        <v>444</v>
      </c>
      <c r="S20" s="326" t="s">
        <v>445</v>
      </c>
      <c r="T20" s="326" t="s">
        <v>446</v>
      </c>
      <c r="U20" s="314" t="s">
        <v>46</v>
      </c>
      <c r="AD20" s="314" t="s">
        <v>359</v>
      </c>
      <c r="AE20" s="314" t="s">
        <v>577</v>
      </c>
      <c r="AF20" s="314" t="s">
        <v>578</v>
      </c>
      <c r="AG20" s="314" t="s">
        <v>571</v>
      </c>
      <c r="AH20" s="314" t="s">
        <v>361</v>
      </c>
      <c r="AI20" s="314" t="s">
        <v>604</v>
      </c>
      <c r="AJ20" s="314" t="s">
        <v>605</v>
      </c>
      <c r="AK20" s="314" t="s">
        <v>606</v>
      </c>
    </row>
    <row r="21" spans="14:37">
      <c r="N21" s="314" t="s">
        <v>359</v>
      </c>
      <c r="O21" s="322" t="s">
        <v>377</v>
      </c>
      <c r="P21" s="322" t="s">
        <v>5</v>
      </c>
      <c r="Q21" s="314" t="s">
        <v>359</v>
      </c>
      <c r="R21" s="326" t="s">
        <v>448</v>
      </c>
      <c r="S21" s="326" t="s">
        <v>449</v>
      </c>
      <c r="T21" s="326" t="s">
        <v>450</v>
      </c>
      <c r="U21" s="314" t="s">
        <v>5</v>
      </c>
      <c r="Y21" s="331"/>
      <c r="Z21" s="314" t="s">
        <v>361</v>
      </c>
      <c r="AA21" s="314" t="s">
        <v>542</v>
      </c>
      <c r="AB21" s="314" t="s">
        <v>543</v>
      </c>
      <c r="AC21" s="314" t="s">
        <v>20</v>
      </c>
      <c r="AD21" s="314" t="s">
        <v>359</v>
      </c>
      <c r="AE21" s="314" t="s">
        <v>579</v>
      </c>
      <c r="AF21" s="314" t="s">
        <v>580</v>
      </c>
      <c r="AG21" s="314" t="s">
        <v>59</v>
      </c>
      <c r="AH21" s="314" t="s">
        <v>359</v>
      </c>
      <c r="AI21" s="314" t="s">
        <v>607</v>
      </c>
      <c r="AJ21" s="314" t="s">
        <v>405</v>
      </c>
      <c r="AK21" s="314" t="s">
        <v>571</v>
      </c>
    </row>
    <row r="22" spans="14:37">
      <c r="N22" s="314" t="s">
        <v>359</v>
      </c>
      <c r="O22" s="322" t="s">
        <v>378</v>
      </c>
      <c r="P22" s="322"/>
      <c r="Z22" s="314" t="s">
        <v>359</v>
      </c>
      <c r="AA22" s="325" t="s">
        <v>544</v>
      </c>
      <c r="AB22" s="325" t="s">
        <v>545</v>
      </c>
      <c r="AC22" s="325" t="s">
        <v>74</v>
      </c>
    </row>
    <row r="23" spans="14:37">
      <c r="N23" s="314" t="s">
        <v>361</v>
      </c>
      <c r="O23" s="322" t="s">
        <v>380</v>
      </c>
      <c r="P23" s="322"/>
      <c r="Q23" s="314" t="s">
        <v>361</v>
      </c>
      <c r="R23" s="326" t="s">
        <v>452</v>
      </c>
      <c r="S23" s="326" t="s">
        <v>453</v>
      </c>
      <c r="T23" s="326" t="s">
        <v>454</v>
      </c>
      <c r="U23" s="314" t="s">
        <v>20</v>
      </c>
      <c r="Z23" s="314" t="s">
        <v>359</v>
      </c>
      <c r="AA23" s="314" t="s">
        <v>547</v>
      </c>
      <c r="AB23" s="314" t="s">
        <v>548</v>
      </c>
      <c r="AC23" s="314" t="s">
        <v>43</v>
      </c>
      <c r="AH23" s="314" t="s">
        <v>359</v>
      </c>
      <c r="AI23" s="325" t="s">
        <v>507</v>
      </c>
      <c r="AJ23" s="325" t="s">
        <v>608</v>
      </c>
      <c r="AK23" s="325" t="s">
        <v>74</v>
      </c>
    </row>
    <row r="24" spans="14:37">
      <c r="O24" s="322"/>
      <c r="P24" s="322"/>
      <c r="Q24" s="314" t="s">
        <v>359</v>
      </c>
      <c r="R24" s="327" t="s">
        <v>456</v>
      </c>
      <c r="S24" s="327" t="s">
        <v>457</v>
      </c>
      <c r="T24" s="327" t="s">
        <v>395</v>
      </c>
      <c r="U24" s="325" t="s">
        <v>74</v>
      </c>
      <c r="Z24" s="314" t="s">
        <v>361</v>
      </c>
      <c r="AA24" s="314" t="s">
        <v>550</v>
      </c>
      <c r="AB24" s="314" t="s">
        <v>551</v>
      </c>
      <c r="AC24" s="314" t="s">
        <v>49</v>
      </c>
      <c r="AH24" s="314" t="s">
        <v>361</v>
      </c>
      <c r="AI24" s="314" t="s">
        <v>542</v>
      </c>
      <c r="AJ24" s="314" t="s">
        <v>512</v>
      </c>
      <c r="AK24" s="314" t="s">
        <v>20</v>
      </c>
    </row>
    <row r="25" spans="14:37" ht="3.75" customHeight="1">
      <c r="N25" s="314" t="s">
        <v>359</v>
      </c>
      <c r="O25" s="322" t="s">
        <v>381</v>
      </c>
      <c r="P25" s="322" t="s">
        <v>29</v>
      </c>
      <c r="Q25" s="329" t="s">
        <v>361</v>
      </c>
      <c r="R25" s="326" t="s">
        <v>459</v>
      </c>
      <c r="S25" s="326" t="s">
        <v>460</v>
      </c>
      <c r="T25" s="326" t="s">
        <v>461</v>
      </c>
      <c r="U25" s="314" t="s">
        <v>49</v>
      </c>
      <c r="Z25" s="314" t="s">
        <v>359</v>
      </c>
      <c r="AA25" s="314" t="s">
        <v>553</v>
      </c>
      <c r="AB25" s="314" t="s">
        <v>554</v>
      </c>
      <c r="AC25" s="314" t="s">
        <v>29</v>
      </c>
      <c r="AH25" s="314" t="s">
        <v>361</v>
      </c>
      <c r="AI25" s="314" t="s">
        <v>609</v>
      </c>
      <c r="AJ25" s="314" t="s">
        <v>610</v>
      </c>
      <c r="AK25" s="314" t="s">
        <v>49</v>
      </c>
    </row>
    <row r="26" spans="14:37">
      <c r="N26" s="314" t="s">
        <v>359</v>
      </c>
      <c r="O26" s="322" t="s">
        <v>382</v>
      </c>
      <c r="P26" s="322"/>
      <c r="Q26" s="329" t="s">
        <v>359</v>
      </c>
      <c r="R26" s="326" t="s">
        <v>463</v>
      </c>
      <c r="S26" s="326" t="s">
        <v>464</v>
      </c>
      <c r="T26" s="326" t="s">
        <v>405</v>
      </c>
      <c r="U26" s="314" t="s">
        <v>43</v>
      </c>
      <c r="Z26" s="314" t="s">
        <v>359</v>
      </c>
      <c r="AA26" s="314" t="s">
        <v>556</v>
      </c>
      <c r="AB26" s="314" t="s">
        <v>557</v>
      </c>
      <c r="AC26" s="314" t="s">
        <v>66</v>
      </c>
      <c r="AH26" s="314" t="s">
        <v>359</v>
      </c>
      <c r="AI26" s="314" t="s">
        <v>611</v>
      </c>
      <c r="AJ26" s="314" t="s">
        <v>612</v>
      </c>
      <c r="AK26" s="314" t="s">
        <v>589</v>
      </c>
    </row>
    <row r="27" spans="14:37">
      <c r="N27" s="314" t="s">
        <v>361</v>
      </c>
      <c r="O27" s="322" t="s">
        <v>383</v>
      </c>
      <c r="P27" s="322"/>
      <c r="Q27" s="329" t="s">
        <v>359</v>
      </c>
      <c r="R27" s="326" t="s">
        <v>466</v>
      </c>
      <c r="S27" s="326" t="s">
        <v>467</v>
      </c>
      <c r="T27" s="326" t="s">
        <v>468</v>
      </c>
      <c r="U27" s="314" t="s">
        <v>66</v>
      </c>
      <c r="Z27" s="314" t="s">
        <v>359</v>
      </c>
      <c r="AA27" s="314" t="s">
        <v>559</v>
      </c>
      <c r="AB27" s="314" t="s">
        <v>560</v>
      </c>
      <c r="AC27" s="314" t="s">
        <v>71</v>
      </c>
      <c r="AH27" s="314" t="s">
        <v>359</v>
      </c>
      <c r="AI27" s="314" t="s">
        <v>613</v>
      </c>
      <c r="AJ27" s="314" t="s">
        <v>614</v>
      </c>
      <c r="AK27" s="314" t="s">
        <v>571</v>
      </c>
    </row>
    <row r="28" spans="14:37">
      <c r="O28" s="322"/>
      <c r="P28" s="322"/>
      <c r="Q28" s="329" t="s">
        <v>361</v>
      </c>
      <c r="R28" s="326" t="s">
        <v>469</v>
      </c>
      <c r="S28" s="326" t="s">
        <v>470</v>
      </c>
      <c r="T28" s="326" t="s">
        <v>471</v>
      </c>
      <c r="U28" s="314" t="s">
        <v>29</v>
      </c>
    </row>
    <row r="29" spans="14:37">
      <c r="N29" s="314" t="s">
        <v>359</v>
      </c>
      <c r="O29" s="322" t="s">
        <v>384</v>
      </c>
      <c r="P29" s="322" t="s">
        <v>46</v>
      </c>
      <c r="Q29" s="329" t="s">
        <v>361</v>
      </c>
      <c r="R29" s="326" t="s">
        <v>472</v>
      </c>
      <c r="S29" s="326" t="s">
        <v>473</v>
      </c>
      <c r="T29" s="326" t="s">
        <v>474</v>
      </c>
      <c r="U29" s="314" t="s">
        <v>46</v>
      </c>
    </row>
    <row r="30" spans="14:37">
      <c r="N30" s="314" t="s">
        <v>359</v>
      </c>
      <c r="O30" s="322" t="s">
        <v>385</v>
      </c>
      <c r="P30" s="322"/>
      <c r="Q30" s="329" t="s">
        <v>361</v>
      </c>
      <c r="R30" s="326" t="s">
        <v>475</v>
      </c>
      <c r="S30" s="326" t="s">
        <v>476</v>
      </c>
      <c r="T30" s="326" t="s">
        <v>477</v>
      </c>
      <c r="U30" s="314" t="s">
        <v>5</v>
      </c>
    </row>
    <row r="31" spans="14:37">
      <c r="N31" s="314" t="s">
        <v>359</v>
      </c>
      <c r="O31" s="322" t="s">
        <v>386</v>
      </c>
      <c r="P31" s="322"/>
      <c r="Q31" s="329" t="s">
        <v>359</v>
      </c>
      <c r="R31" s="326" t="s">
        <v>478</v>
      </c>
      <c r="S31" s="326" t="s">
        <v>479</v>
      </c>
      <c r="T31" s="326" t="s">
        <v>480</v>
      </c>
      <c r="U31" s="314" t="s">
        <v>51</v>
      </c>
    </row>
    <row r="32" spans="14:37">
      <c r="O32" s="322"/>
      <c r="P32" s="322"/>
    </row>
    <row r="33" spans="14:22">
      <c r="N33" s="314" t="s">
        <v>359</v>
      </c>
      <c r="O33" s="322" t="s">
        <v>387</v>
      </c>
      <c r="P33" s="322" t="s">
        <v>229</v>
      </c>
    </row>
    <row r="34" spans="14:22">
      <c r="N34" s="314" t="s">
        <v>359</v>
      </c>
      <c r="O34" s="322" t="s">
        <v>388</v>
      </c>
      <c r="P34" s="322"/>
    </row>
    <row r="35" spans="14:22">
      <c r="O35" s="322"/>
      <c r="P35" s="322"/>
    </row>
    <row r="36" spans="14:22" ht="25.5">
      <c r="N36" s="314" t="s">
        <v>359</v>
      </c>
      <c r="O36" s="322" t="s">
        <v>389</v>
      </c>
      <c r="P36" s="322" t="s">
        <v>27</v>
      </c>
      <c r="R36" s="314">
        <f>COUNTIF(N5:N36,"m")</f>
        <v>16</v>
      </c>
    </row>
    <row r="37" spans="14:22">
      <c r="R37" s="314">
        <f>COUNTIF(N5:N36,"w")</f>
        <v>8</v>
      </c>
    </row>
    <row r="43" spans="14:22">
      <c r="N43" s="325"/>
      <c r="O43" s="325"/>
    </row>
    <row r="48" spans="14:22">
      <c r="V48" s="314">
        <f>COUNTIF(Z4:Z27,"m")</f>
        <v>17</v>
      </c>
    </row>
    <row r="69" spans="1:22">
      <c r="V69" s="314">
        <f>COUNTIF(AD4:AD21,"m")</f>
        <v>13</v>
      </c>
    </row>
    <row r="70" spans="1:22">
      <c r="P70" s="330"/>
      <c r="V70" s="314">
        <f>COUNTIF(AD4:AD21,"w")</f>
        <v>3</v>
      </c>
    </row>
    <row r="71" spans="1:22">
      <c r="P71" s="330"/>
    </row>
    <row r="72" spans="1:22">
      <c r="P72" s="330"/>
    </row>
    <row r="73" spans="1:22">
      <c r="P73" s="330"/>
    </row>
    <row r="74" spans="1:22">
      <c r="P74" s="330"/>
    </row>
    <row r="75" spans="1:22">
      <c r="P75" s="330"/>
    </row>
    <row r="80" spans="1:22">
      <c r="A80" s="335"/>
      <c r="B80" s="335"/>
      <c r="C80" s="335"/>
      <c r="D80" s="335"/>
      <c r="E80" s="335"/>
      <c r="F80" s="335"/>
      <c r="G80" s="335"/>
      <c r="H80" s="335"/>
      <c r="I80" s="335"/>
      <c r="J80" s="335"/>
      <c r="K80" s="335"/>
      <c r="L80" s="335"/>
      <c r="M80" s="335"/>
    </row>
    <row r="81" spans="1:16">
      <c r="A81" s="334"/>
      <c r="B81" s="335"/>
      <c r="C81" s="335"/>
      <c r="D81" s="335"/>
      <c r="E81" s="335"/>
      <c r="F81" s="335"/>
      <c r="G81" s="335"/>
      <c r="H81" s="335"/>
      <c r="I81" s="335"/>
      <c r="J81" s="335"/>
      <c r="K81" s="335"/>
      <c r="L81" s="335"/>
      <c r="M81" s="335"/>
    </row>
    <row r="82" spans="1:16">
      <c r="A82" s="335"/>
      <c r="B82" s="335"/>
      <c r="C82" s="335"/>
      <c r="D82" s="335"/>
      <c r="E82" s="335"/>
      <c r="F82" s="335"/>
      <c r="G82" s="335"/>
      <c r="H82" s="335"/>
      <c r="I82" s="335"/>
      <c r="J82" s="335"/>
      <c r="K82" s="335"/>
      <c r="L82" s="335"/>
      <c r="M82" s="335"/>
      <c r="O82" s="329"/>
      <c r="P82" s="329"/>
    </row>
    <row r="83" spans="1:16">
      <c r="A83" s="542"/>
      <c r="B83" s="336"/>
      <c r="C83" s="336"/>
      <c r="D83" s="336"/>
      <c r="E83" s="336"/>
      <c r="F83" s="336"/>
      <c r="G83" s="336"/>
      <c r="H83" s="336"/>
      <c r="I83" s="336"/>
      <c r="J83" s="337"/>
      <c r="K83" s="337"/>
      <c r="L83" s="337"/>
      <c r="M83" s="337"/>
      <c r="O83" s="329"/>
      <c r="P83" s="329"/>
    </row>
    <row r="84" spans="1:16">
      <c r="A84" s="542"/>
      <c r="B84" s="338"/>
      <c r="C84" s="338"/>
      <c r="D84" s="338"/>
      <c r="E84" s="338"/>
      <c r="F84" s="338"/>
      <c r="G84" s="338"/>
      <c r="H84" s="338"/>
      <c r="I84" s="338"/>
      <c r="J84" s="338"/>
      <c r="K84" s="338"/>
      <c r="L84" s="338"/>
      <c r="M84" s="338"/>
      <c r="O84" s="329"/>
      <c r="P84" s="329"/>
    </row>
    <row r="85" spans="1:16">
      <c r="A85" s="339"/>
      <c r="B85" s="340"/>
      <c r="C85" s="340"/>
      <c r="D85" s="340"/>
      <c r="E85" s="340"/>
      <c r="F85" s="340"/>
      <c r="G85" s="340"/>
      <c r="H85" s="340"/>
      <c r="I85" s="340"/>
      <c r="J85" s="340"/>
      <c r="K85" s="340"/>
      <c r="L85" s="340"/>
      <c r="M85" s="340"/>
      <c r="O85" s="329"/>
      <c r="P85" s="329"/>
    </row>
    <row r="86" spans="1:16">
      <c r="A86" s="339"/>
      <c r="B86" s="340"/>
      <c r="C86" s="340"/>
      <c r="D86" s="340"/>
      <c r="E86" s="340"/>
      <c r="F86" s="340"/>
      <c r="G86" s="340"/>
      <c r="H86" s="340"/>
      <c r="I86" s="340"/>
      <c r="J86" s="340"/>
      <c r="K86" s="340"/>
      <c r="L86" s="340"/>
      <c r="M86" s="340"/>
      <c r="O86" s="329"/>
      <c r="P86" s="329"/>
    </row>
    <row r="87" spans="1:16">
      <c r="A87" s="335"/>
      <c r="B87" s="335"/>
      <c r="C87" s="335"/>
      <c r="D87" s="335"/>
      <c r="E87" s="335"/>
      <c r="F87" s="335"/>
      <c r="G87" s="335"/>
      <c r="H87" s="335"/>
      <c r="I87" s="335"/>
      <c r="J87" s="335"/>
      <c r="K87" s="335"/>
      <c r="L87" s="335"/>
      <c r="M87" s="335"/>
      <c r="O87" s="329"/>
      <c r="P87" s="329"/>
    </row>
    <row r="88" spans="1:16" ht="15.75">
      <c r="A88" s="335"/>
      <c r="B88" s="335"/>
      <c r="C88" s="335"/>
      <c r="D88" s="335"/>
      <c r="E88" s="335"/>
      <c r="F88" s="335"/>
      <c r="G88" s="335"/>
      <c r="H88" s="335"/>
      <c r="I88" s="335"/>
      <c r="J88" s="335"/>
      <c r="K88" s="335"/>
      <c r="L88" s="335"/>
      <c r="M88" s="335"/>
      <c r="O88" s="332"/>
      <c r="P88" s="332"/>
    </row>
    <row r="104" spans="14:14" ht="15" customHeight="1"/>
    <row r="105" spans="14:14" ht="15" customHeight="1"/>
    <row r="106" spans="14:14">
      <c r="N106" s="333"/>
    </row>
    <row r="107" spans="14:14">
      <c r="N107" s="333"/>
    </row>
    <row r="108" spans="14:14" ht="15" customHeight="1">
      <c r="N108" s="333"/>
    </row>
    <row r="109" spans="14:14" ht="15" customHeight="1">
      <c r="N109" s="333"/>
    </row>
    <row r="110" spans="14:14">
      <c r="N110" s="333"/>
    </row>
    <row r="111" spans="14:14">
      <c r="N111" s="333"/>
    </row>
    <row r="112" spans="14:14" ht="15" customHeight="1">
      <c r="N112" s="333"/>
    </row>
    <row r="113" spans="14:14" ht="15" customHeight="1">
      <c r="N113" s="333"/>
    </row>
    <row r="114" spans="14:14">
      <c r="N114" s="333"/>
    </row>
    <row r="115" spans="14:14">
      <c r="N115" s="333"/>
    </row>
    <row r="116" spans="14:14" ht="15" customHeight="1">
      <c r="N116" s="333"/>
    </row>
    <row r="117" spans="14:14" ht="15" customHeight="1"/>
    <row r="118" spans="14:14" ht="15" customHeight="1"/>
    <row r="120" spans="14:14" ht="15" customHeight="1"/>
    <row r="121" spans="14:14" ht="15" customHeight="1"/>
    <row r="122" spans="14:14" ht="15" customHeight="1"/>
    <row r="124" spans="14:14" ht="15" customHeight="1"/>
    <row r="125" spans="14:14" ht="15" customHeight="1"/>
    <row r="126" spans="14:14" ht="15" customHeight="1"/>
    <row r="128" spans="14:14" ht="15" customHeight="1"/>
    <row r="129" ht="15" customHeight="1"/>
    <row r="130" ht="15" customHeight="1"/>
    <row r="133" ht="15" customHeight="1"/>
    <row r="134" ht="15" customHeight="1"/>
    <row r="137" ht="15" customHeight="1"/>
    <row r="138" ht="15" customHeight="1"/>
    <row r="141" ht="15" customHeight="1"/>
    <row r="142" ht="15" customHeight="1"/>
    <row r="150" ht="15" customHeight="1"/>
    <row r="151" ht="15" customHeight="1"/>
    <row r="153" ht="15" customHeight="1"/>
    <row r="154" ht="15" customHeight="1"/>
    <row r="155" ht="15" customHeight="1"/>
    <row r="156" ht="15" customHeight="1"/>
    <row r="158" ht="15" customHeight="1"/>
    <row r="159" ht="15" customHeight="1"/>
    <row r="160" ht="15" customHeight="1"/>
    <row r="161" ht="15" customHeight="1"/>
    <row r="163" ht="15" customHeight="1"/>
    <row r="164" ht="15" customHeight="1"/>
    <row r="165" ht="15" customHeight="1"/>
    <row r="166" ht="15" customHeight="1"/>
    <row r="168" ht="15" customHeight="1"/>
    <row r="169" ht="15" customHeight="1"/>
    <row r="172" ht="15" customHeight="1"/>
    <row r="173" ht="15" customHeight="1"/>
    <row r="174" ht="15" customHeight="1"/>
    <row r="175" ht="15" customHeight="1"/>
    <row r="176" ht="15" customHeight="1"/>
    <row r="177" ht="15" customHeight="1"/>
    <row r="178"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sheetData>
  <mergeCells count="2">
    <mergeCell ref="A3:A4"/>
    <mergeCell ref="A83:A84"/>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X71"/>
  <sheetViews>
    <sheetView showGridLines="0" view="pageLayout" topLeftCell="A35" zoomScaleNormal="110" zoomScaleSheetLayoutView="115" workbookViewId="0">
      <selection activeCell="A66" sqref="A66:O66"/>
    </sheetView>
  </sheetViews>
  <sheetFormatPr baseColWidth="10" defaultRowHeight="12.75" outlineLevelRow="1" outlineLevelCol="1"/>
  <cols>
    <col min="1" max="1" width="2.5703125" style="136" customWidth="1"/>
    <col min="2" max="2" width="10.5703125" style="136" customWidth="1"/>
    <col min="3" max="3" width="8.5703125" style="136" customWidth="1"/>
    <col min="4" max="4" width="7.42578125" style="136" customWidth="1"/>
    <col min="5" max="5" width="5.28515625" style="136" customWidth="1"/>
    <col min="6" max="6" width="7.42578125" style="136" customWidth="1"/>
    <col min="7" max="7" width="5.28515625" style="136" customWidth="1"/>
    <col min="8" max="8" width="7.42578125" style="136" customWidth="1"/>
    <col min="9" max="9" width="5.28515625" style="136" customWidth="1"/>
    <col min="10" max="10" width="7.42578125" style="136" customWidth="1"/>
    <col min="11" max="11" width="5.28515625" style="136" customWidth="1"/>
    <col min="12" max="12" width="7.42578125" style="136" hidden="1" customWidth="1" outlineLevel="1"/>
    <col min="13" max="13" width="5.28515625" style="136" customWidth="1" collapsed="1"/>
    <col min="14" max="14" width="7.42578125" style="136" hidden="1" customWidth="1" outlineLevel="1"/>
    <col min="15" max="15" width="5.28515625" style="136" customWidth="1" collapsed="1"/>
    <col min="16" max="21" width="4.85546875" style="136" hidden="1" customWidth="1" outlineLevel="1"/>
    <col min="22" max="22" width="11.42578125" style="136" collapsed="1"/>
    <col min="23" max="259" width="11.42578125" style="136"/>
    <col min="260" max="260" width="3.5703125" style="136" customWidth="1"/>
    <col min="261" max="261" width="10.5703125" style="136" customWidth="1"/>
    <col min="262" max="263" width="15.5703125" style="136" customWidth="1"/>
    <col min="264" max="264" width="8.5703125" style="136" customWidth="1"/>
    <col min="265" max="265" width="15.5703125" style="136" customWidth="1"/>
    <col min="266" max="266" width="7.7109375" style="136" customWidth="1"/>
    <col min="267" max="267" width="15.5703125" style="136" customWidth="1"/>
    <col min="268" max="268" width="7.7109375" style="136" customWidth="1"/>
    <col min="269" max="269" width="11.5703125" style="136" customWidth="1"/>
    <col min="270" max="270" width="7.85546875" style="136" customWidth="1"/>
    <col min="271" max="515" width="11.42578125" style="136"/>
    <col min="516" max="516" width="3.5703125" style="136" customWidth="1"/>
    <col min="517" max="517" width="10.5703125" style="136" customWidth="1"/>
    <col min="518" max="519" width="15.5703125" style="136" customWidth="1"/>
    <col min="520" max="520" width="8.5703125" style="136" customWidth="1"/>
    <col min="521" max="521" width="15.5703125" style="136" customWidth="1"/>
    <col min="522" max="522" width="7.7109375" style="136" customWidth="1"/>
    <col min="523" max="523" width="15.5703125" style="136" customWidth="1"/>
    <col min="524" max="524" width="7.7109375" style="136" customWidth="1"/>
    <col min="525" max="525" width="11.5703125" style="136" customWidth="1"/>
    <col min="526" max="526" width="7.85546875" style="136" customWidth="1"/>
    <col min="527" max="771" width="11.42578125" style="136"/>
    <col min="772" max="772" width="3.5703125" style="136" customWidth="1"/>
    <col min="773" max="773" width="10.5703125" style="136" customWidth="1"/>
    <col min="774" max="775" width="15.5703125" style="136" customWidth="1"/>
    <col min="776" max="776" width="8.5703125" style="136" customWidth="1"/>
    <col min="777" max="777" width="15.5703125" style="136" customWidth="1"/>
    <col min="778" max="778" width="7.7109375" style="136" customWidth="1"/>
    <col min="779" max="779" width="15.5703125" style="136" customWidth="1"/>
    <col min="780" max="780" width="7.7109375" style="136" customWidth="1"/>
    <col min="781" max="781" width="11.5703125" style="136" customWidth="1"/>
    <col min="782" max="782" width="7.85546875" style="136" customWidth="1"/>
    <col min="783" max="1027" width="11.42578125" style="136"/>
    <col min="1028" max="1028" width="3.5703125" style="136" customWidth="1"/>
    <col min="1029" max="1029" width="10.5703125" style="136" customWidth="1"/>
    <col min="1030" max="1031" width="15.5703125" style="136" customWidth="1"/>
    <col min="1032" max="1032" width="8.5703125" style="136" customWidth="1"/>
    <col min="1033" max="1033" width="15.5703125" style="136" customWidth="1"/>
    <col min="1034" max="1034" width="7.7109375" style="136" customWidth="1"/>
    <col min="1035" max="1035" width="15.5703125" style="136" customWidth="1"/>
    <col min="1036" max="1036" width="7.7109375" style="136" customWidth="1"/>
    <col min="1037" max="1037" width="11.5703125" style="136" customWidth="1"/>
    <col min="1038" max="1038" width="7.85546875" style="136" customWidth="1"/>
    <col min="1039" max="1283" width="11.42578125" style="136"/>
    <col min="1284" max="1284" width="3.5703125" style="136" customWidth="1"/>
    <col min="1285" max="1285" width="10.5703125" style="136" customWidth="1"/>
    <col min="1286" max="1287" width="15.5703125" style="136" customWidth="1"/>
    <col min="1288" max="1288" width="8.5703125" style="136" customWidth="1"/>
    <col min="1289" max="1289" width="15.5703125" style="136" customWidth="1"/>
    <col min="1290" max="1290" width="7.7109375" style="136" customWidth="1"/>
    <col min="1291" max="1291" width="15.5703125" style="136" customWidth="1"/>
    <col min="1292" max="1292" width="7.7109375" style="136" customWidth="1"/>
    <col min="1293" max="1293" width="11.5703125" style="136" customWidth="1"/>
    <col min="1294" max="1294" width="7.85546875" style="136" customWidth="1"/>
    <col min="1295" max="1539" width="11.42578125" style="136"/>
    <col min="1540" max="1540" width="3.5703125" style="136" customWidth="1"/>
    <col min="1541" max="1541" width="10.5703125" style="136" customWidth="1"/>
    <col min="1542" max="1543" width="15.5703125" style="136" customWidth="1"/>
    <col min="1544" max="1544" width="8.5703125" style="136" customWidth="1"/>
    <col min="1545" max="1545" width="15.5703125" style="136" customWidth="1"/>
    <col min="1546" max="1546" width="7.7109375" style="136" customWidth="1"/>
    <col min="1547" max="1547" width="15.5703125" style="136" customWidth="1"/>
    <col min="1548" max="1548" width="7.7109375" style="136" customWidth="1"/>
    <col min="1549" max="1549" width="11.5703125" style="136" customWidth="1"/>
    <col min="1550" max="1550" width="7.85546875" style="136" customWidth="1"/>
    <col min="1551" max="1795" width="11.42578125" style="136"/>
    <col min="1796" max="1796" width="3.5703125" style="136" customWidth="1"/>
    <col min="1797" max="1797" width="10.5703125" style="136" customWidth="1"/>
    <col min="1798" max="1799" width="15.5703125" style="136" customWidth="1"/>
    <col min="1800" max="1800" width="8.5703125" style="136" customWidth="1"/>
    <col min="1801" max="1801" width="15.5703125" style="136" customWidth="1"/>
    <col min="1802" max="1802" width="7.7109375" style="136" customWidth="1"/>
    <col min="1803" max="1803" width="15.5703125" style="136" customWidth="1"/>
    <col min="1804" max="1804" width="7.7109375" style="136" customWidth="1"/>
    <col min="1805" max="1805" width="11.5703125" style="136" customWidth="1"/>
    <col min="1806" max="1806" width="7.85546875" style="136" customWidth="1"/>
    <col min="1807" max="2051" width="11.42578125" style="136"/>
    <col min="2052" max="2052" width="3.5703125" style="136" customWidth="1"/>
    <col min="2053" max="2053" width="10.5703125" style="136" customWidth="1"/>
    <col min="2054" max="2055" width="15.5703125" style="136" customWidth="1"/>
    <col min="2056" max="2056" width="8.5703125" style="136" customWidth="1"/>
    <col min="2057" max="2057" width="15.5703125" style="136" customWidth="1"/>
    <col min="2058" max="2058" width="7.7109375" style="136" customWidth="1"/>
    <col min="2059" max="2059" width="15.5703125" style="136" customWidth="1"/>
    <col min="2060" max="2060" width="7.7109375" style="136" customWidth="1"/>
    <col min="2061" max="2061" width="11.5703125" style="136" customWidth="1"/>
    <col min="2062" max="2062" width="7.85546875" style="136" customWidth="1"/>
    <col min="2063" max="2307" width="11.42578125" style="136"/>
    <col min="2308" max="2308" width="3.5703125" style="136" customWidth="1"/>
    <col min="2309" max="2309" width="10.5703125" style="136" customWidth="1"/>
    <col min="2310" max="2311" width="15.5703125" style="136" customWidth="1"/>
    <col min="2312" max="2312" width="8.5703125" style="136" customWidth="1"/>
    <col min="2313" max="2313" width="15.5703125" style="136" customWidth="1"/>
    <col min="2314" max="2314" width="7.7109375" style="136" customWidth="1"/>
    <col min="2315" max="2315" width="15.5703125" style="136" customWidth="1"/>
    <col min="2316" max="2316" width="7.7109375" style="136" customWidth="1"/>
    <col min="2317" max="2317" width="11.5703125" style="136" customWidth="1"/>
    <col min="2318" max="2318" width="7.85546875" style="136" customWidth="1"/>
    <col min="2319" max="2563" width="11.42578125" style="136"/>
    <col min="2564" max="2564" width="3.5703125" style="136" customWidth="1"/>
    <col min="2565" max="2565" width="10.5703125" style="136" customWidth="1"/>
    <col min="2566" max="2567" width="15.5703125" style="136" customWidth="1"/>
    <col min="2568" max="2568" width="8.5703125" style="136" customWidth="1"/>
    <col min="2569" max="2569" width="15.5703125" style="136" customWidth="1"/>
    <col min="2570" max="2570" width="7.7109375" style="136" customWidth="1"/>
    <col min="2571" max="2571" width="15.5703125" style="136" customWidth="1"/>
    <col min="2572" max="2572" width="7.7109375" style="136" customWidth="1"/>
    <col min="2573" max="2573" width="11.5703125" style="136" customWidth="1"/>
    <col min="2574" max="2574" width="7.85546875" style="136" customWidth="1"/>
    <col min="2575" max="2819" width="11.42578125" style="136"/>
    <col min="2820" max="2820" width="3.5703125" style="136" customWidth="1"/>
    <col min="2821" max="2821" width="10.5703125" style="136" customWidth="1"/>
    <col min="2822" max="2823" width="15.5703125" style="136" customWidth="1"/>
    <col min="2824" max="2824" width="8.5703125" style="136" customWidth="1"/>
    <col min="2825" max="2825" width="15.5703125" style="136" customWidth="1"/>
    <col min="2826" max="2826" width="7.7109375" style="136" customWidth="1"/>
    <col min="2827" max="2827" width="15.5703125" style="136" customWidth="1"/>
    <col min="2828" max="2828" width="7.7109375" style="136" customWidth="1"/>
    <col min="2829" max="2829" width="11.5703125" style="136" customWidth="1"/>
    <col min="2830" max="2830" width="7.85546875" style="136" customWidth="1"/>
    <col min="2831" max="3075" width="11.42578125" style="136"/>
    <col min="3076" max="3076" width="3.5703125" style="136" customWidth="1"/>
    <col min="3077" max="3077" width="10.5703125" style="136" customWidth="1"/>
    <col min="3078" max="3079" width="15.5703125" style="136" customWidth="1"/>
    <col min="3080" max="3080" width="8.5703125" style="136" customWidth="1"/>
    <col min="3081" max="3081" width="15.5703125" style="136" customWidth="1"/>
    <col min="3082" max="3082" width="7.7109375" style="136" customWidth="1"/>
    <col min="3083" max="3083" width="15.5703125" style="136" customWidth="1"/>
    <col min="3084" max="3084" width="7.7109375" style="136" customWidth="1"/>
    <col min="3085" max="3085" width="11.5703125" style="136" customWidth="1"/>
    <col min="3086" max="3086" width="7.85546875" style="136" customWidth="1"/>
    <col min="3087" max="3331" width="11.42578125" style="136"/>
    <col min="3332" max="3332" width="3.5703125" style="136" customWidth="1"/>
    <col min="3333" max="3333" width="10.5703125" style="136" customWidth="1"/>
    <col min="3334" max="3335" width="15.5703125" style="136" customWidth="1"/>
    <col min="3336" max="3336" width="8.5703125" style="136" customWidth="1"/>
    <col min="3337" max="3337" width="15.5703125" style="136" customWidth="1"/>
    <col min="3338" max="3338" width="7.7109375" style="136" customWidth="1"/>
    <col min="3339" max="3339" width="15.5703125" style="136" customWidth="1"/>
    <col min="3340" max="3340" width="7.7109375" style="136" customWidth="1"/>
    <col min="3341" max="3341" width="11.5703125" style="136" customWidth="1"/>
    <col min="3342" max="3342" width="7.85546875" style="136" customWidth="1"/>
    <col min="3343" max="3587" width="11.42578125" style="136"/>
    <col min="3588" max="3588" width="3.5703125" style="136" customWidth="1"/>
    <col min="3589" max="3589" width="10.5703125" style="136" customWidth="1"/>
    <col min="3590" max="3591" width="15.5703125" style="136" customWidth="1"/>
    <col min="3592" max="3592" width="8.5703125" style="136" customWidth="1"/>
    <col min="3593" max="3593" width="15.5703125" style="136" customWidth="1"/>
    <col min="3594" max="3594" width="7.7109375" style="136" customWidth="1"/>
    <col min="3595" max="3595" width="15.5703125" style="136" customWidth="1"/>
    <col min="3596" max="3596" width="7.7109375" style="136" customWidth="1"/>
    <col min="3597" max="3597" width="11.5703125" style="136" customWidth="1"/>
    <col min="3598" max="3598" width="7.85546875" style="136" customWidth="1"/>
    <col min="3599" max="3843" width="11.42578125" style="136"/>
    <col min="3844" max="3844" width="3.5703125" style="136" customWidth="1"/>
    <col min="3845" max="3845" width="10.5703125" style="136" customWidth="1"/>
    <col min="3846" max="3847" width="15.5703125" style="136" customWidth="1"/>
    <col min="3848" max="3848" width="8.5703125" style="136" customWidth="1"/>
    <col min="3849" max="3849" width="15.5703125" style="136" customWidth="1"/>
    <col min="3850" max="3850" width="7.7109375" style="136" customWidth="1"/>
    <col min="3851" max="3851" width="15.5703125" style="136" customWidth="1"/>
    <col min="3852" max="3852" width="7.7109375" style="136" customWidth="1"/>
    <col min="3853" max="3853" width="11.5703125" style="136" customWidth="1"/>
    <col min="3854" max="3854" width="7.85546875" style="136" customWidth="1"/>
    <col min="3855" max="4099" width="11.42578125" style="136"/>
    <col min="4100" max="4100" width="3.5703125" style="136" customWidth="1"/>
    <col min="4101" max="4101" width="10.5703125" style="136" customWidth="1"/>
    <col min="4102" max="4103" width="15.5703125" style="136" customWidth="1"/>
    <col min="4104" max="4104" width="8.5703125" style="136" customWidth="1"/>
    <col min="4105" max="4105" width="15.5703125" style="136" customWidth="1"/>
    <col min="4106" max="4106" width="7.7109375" style="136" customWidth="1"/>
    <col min="4107" max="4107" width="15.5703125" style="136" customWidth="1"/>
    <col min="4108" max="4108" width="7.7109375" style="136" customWidth="1"/>
    <col min="4109" max="4109" width="11.5703125" style="136" customWidth="1"/>
    <col min="4110" max="4110" width="7.85546875" style="136" customWidth="1"/>
    <col min="4111" max="4355" width="11.42578125" style="136"/>
    <col min="4356" max="4356" width="3.5703125" style="136" customWidth="1"/>
    <col min="4357" max="4357" width="10.5703125" style="136" customWidth="1"/>
    <col min="4358" max="4359" width="15.5703125" style="136" customWidth="1"/>
    <col min="4360" max="4360" width="8.5703125" style="136" customWidth="1"/>
    <col min="4361" max="4361" width="15.5703125" style="136" customWidth="1"/>
    <col min="4362" max="4362" width="7.7109375" style="136" customWidth="1"/>
    <col min="4363" max="4363" width="15.5703125" style="136" customWidth="1"/>
    <col min="4364" max="4364" width="7.7109375" style="136" customWidth="1"/>
    <col min="4365" max="4365" width="11.5703125" style="136" customWidth="1"/>
    <col min="4366" max="4366" width="7.85546875" style="136" customWidth="1"/>
    <col min="4367" max="4611" width="11.42578125" style="136"/>
    <col min="4612" max="4612" width="3.5703125" style="136" customWidth="1"/>
    <col min="4613" max="4613" width="10.5703125" style="136" customWidth="1"/>
    <col min="4614" max="4615" width="15.5703125" style="136" customWidth="1"/>
    <col min="4616" max="4616" width="8.5703125" style="136" customWidth="1"/>
    <col min="4617" max="4617" width="15.5703125" style="136" customWidth="1"/>
    <col min="4618" max="4618" width="7.7109375" style="136" customWidth="1"/>
    <col min="4619" max="4619" width="15.5703125" style="136" customWidth="1"/>
    <col min="4620" max="4620" width="7.7109375" style="136" customWidth="1"/>
    <col min="4621" max="4621" width="11.5703125" style="136" customWidth="1"/>
    <col min="4622" max="4622" width="7.85546875" style="136" customWidth="1"/>
    <col min="4623" max="4867" width="11.42578125" style="136"/>
    <col min="4868" max="4868" width="3.5703125" style="136" customWidth="1"/>
    <col min="4869" max="4869" width="10.5703125" style="136" customWidth="1"/>
    <col min="4870" max="4871" width="15.5703125" style="136" customWidth="1"/>
    <col min="4872" max="4872" width="8.5703125" style="136" customWidth="1"/>
    <col min="4873" max="4873" width="15.5703125" style="136" customWidth="1"/>
    <col min="4874" max="4874" width="7.7109375" style="136" customWidth="1"/>
    <col min="4875" max="4875" width="15.5703125" style="136" customWidth="1"/>
    <col min="4876" max="4876" width="7.7109375" style="136" customWidth="1"/>
    <col min="4877" max="4877" width="11.5703125" style="136" customWidth="1"/>
    <col min="4878" max="4878" width="7.85546875" style="136" customWidth="1"/>
    <col min="4879" max="5123" width="11.42578125" style="136"/>
    <col min="5124" max="5124" width="3.5703125" style="136" customWidth="1"/>
    <col min="5125" max="5125" width="10.5703125" style="136" customWidth="1"/>
    <col min="5126" max="5127" width="15.5703125" style="136" customWidth="1"/>
    <col min="5128" max="5128" width="8.5703125" style="136" customWidth="1"/>
    <col min="5129" max="5129" width="15.5703125" style="136" customWidth="1"/>
    <col min="5130" max="5130" width="7.7109375" style="136" customWidth="1"/>
    <col min="5131" max="5131" width="15.5703125" style="136" customWidth="1"/>
    <col min="5132" max="5132" width="7.7109375" style="136" customWidth="1"/>
    <col min="5133" max="5133" width="11.5703125" style="136" customWidth="1"/>
    <col min="5134" max="5134" width="7.85546875" style="136" customWidth="1"/>
    <col min="5135" max="5379" width="11.42578125" style="136"/>
    <col min="5380" max="5380" width="3.5703125" style="136" customWidth="1"/>
    <col min="5381" max="5381" width="10.5703125" style="136" customWidth="1"/>
    <col min="5382" max="5383" width="15.5703125" style="136" customWidth="1"/>
    <col min="5384" max="5384" width="8.5703125" style="136" customWidth="1"/>
    <col min="5385" max="5385" width="15.5703125" style="136" customWidth="1"/>
    <col min="5386" max="5386" width="7.7109375" style="136" customWidth="1"/>
    <col min="5387" max="5387" width="15.5703125" style="136" customWidth="1"/>
    <col min="5388" max="5388" width="7.7109375" style="136" customWidth="1"/>
    <col min="5389" max="5389" width="11.5703125" style="136" customWidth="1"/>
    <col min="5390" max="5390" width="7.85546875" style="136" customWidth="1"/>
    <col min="5391" max="5635" width="11.42578125" style="136"/>
    <col min="5636" max="5636" width="3.5703125" style="136" customWidth="1"/>
    <col min="5637" max="5637" width="10.5703125" style="136" customWidth="1"/>
    <col min="5638" max="5639" width="15.5703125" style="136" customWidth="1"/>
    <col min="5640" max="5640" width="8.5703125" style="136" customWidth="1"/>
    <col min="5641" max="5641" width="15.5703125" style="136" customWidth="1"/>
    <col min="5642" max="5642" width="7.7109375" style="136" customWidth="1"/>
    <col min="5643" max="5643" width="15.5703125" style="136" customWidth="1"/>
    <col min="5644" max="5644" width="7.7109375" style="136" customWidth="1"/>
    <col min="5645" max="5645" width="11.5703125" style="136" customWidth="1"/>
    <col min="5646" max="5646" width="7.85546875" style="136" customWidth="1"/>
    <col min="5647" max="5891" width="11.42578125" style="136"/>
    <col min="5892" max="5892" width="3.5703125" style="136" customWidth="1"/>
    <col min="5893" max="5893" width="10.5703125" style="136" customWidth="1"/>
    <col min="5894" max="5895" width="15.5703125" style="136" customWidth="1"/>
    <col min="5896" max="5896" width="8.5703125" style="136" customWidth="1"/>
    <col min="5897" max="5897" width="15.5703125" style="136" customWidth="1"/>
    <col min="5898" max="5898" width="7.7109375" style="136" customWidth="1"/>
    <col min="5899" max="5899" width="15.5703125" style="136" customWidth="1"/>
    <col min="5900" max="5900" width="7.7109375" style="136" customWidth="1"/>
    <col min="5901" max="5901" width="11.5703125" style="136" customWidth="1"/>
    <col min="5902" max="5902" width="7.85546875" style="136" customWidth="1"/>
    <col min="5903" max="6147" width="11.42578125" style="136"/>
    <col min="6148" max="6148" width="3.5703125" style="136" customWidth="1"/>
    <col min="6149" max="6149" width="10.5703125" style="136" customWidth="1"/>
    <col min="6150" max="6151" width="15.5703125" style="136" customWidth="1"/>
    <col min="6152" max="6152" width="8.5703125" style="136" customWidth="1"/>
    <col min="6153" max="6153" width="15.5703125" style="136" customWidth="1"/>
    <col min="6154" max="6154" width="7.7109375" style="136" customWidth="1"/>
    <col min="6155" max="6155" width="15.5703125" style="136" customWidth="1"/>
    <col min="6156" max="6156" width="7.7109375" style="136" customWidth="1"/>
    <col min="6157" max="6157" width="11.5703125" style="136" customWidth="1"/>
    <col min="6158" max="6158" width="7.85546875" style="136" customWidth="1"/>
    <col min="6159" max="6403" width="11.42578125" style="136"/>
    <col min="6404" max="6404" width="3.5703125" style="136" customWidth="1"/>
    <col min="6405" max="6405" width="10.5703125" style="136" customWidth="1"/>
    <col min="6406" max="6407" width="15.5703125" style="136" customWidth="1"/>
    <col min="6408" max="6408" width="8.5703125" style="136" customWidth="1"/>
    <col min="6409" max="6409" width="15.5703125" style="136" customWidth="1"/>
    <col min="6410" max="6410" width="7.7109375" style="136" customWidth="1"/>
    <col min="6411" max="6411" width="15.5703125" style="136" customWidth="1"/>
    <col min="6412" max="6412" width="7.7109375" style="136" customWidth="1"/>
    <col min="6413" max="6413" width="11.5703125" style="136" customWidth="1"/>
    <col min="6414" max="6414" width="7.85546875" style="136" customWidth="1"/>
    <col min="6415" max="6659" width="11.42578125" style="136"/>
    <col min="6660" max="6660" width="3.5703125" style="136" customWidth="1"/>
    <col min="6661" max="6661" width="10.5703125" style="136" customWidth="1"/>
    <col min="6662" max="6663" width="15.5703125" style="136" customWidth="1"/>
    <col min="6664" max="6664" width="8.5703125" style="136" customWidth="1"/>
    <col min="6665" max="6665" width="15.5703125" style="136" customWidth="1"/>
    <col min="6666" max="6666" width="7.7109375" style="136" customWidth="1"/>
    <col min="6667" max="6667" width="15.5703125" style="136" customWidth="1"/>
    <col min="6668" max="6668" width="7.7109375" style="136" customWidth="1"/>
    <col min="6669" max="6669" width="11.5703125" style="136" customWidth="1"/>
    <col min="6670" max="6670" width="7.85546875" style="136" customWidth="1"/>
    <col min="6671" max="6915" width="11.42578125" style="136"/>
    <col min="6916" max="6916" width="3.5703125" style="136" customWidth="1"/>
    <col min="6917" max="6917" width="10.5703125" style="136" customWidth="1"/>
    <col min="6918" max="6919" width="15.5703125" style="136" customWidth="1"/>
    <col min="6920" max="6920" width="8.5703125" style="136" customWidth="1"/>
    <col min="6921" max="6921" width="15.5703125" style="136" customWidth="1"/>
    <col min="6922" max="6922" width="7.7109375" style="136" customWidth="1"/>
    <col min="6923" max="6923" width="15.5703125" style="136" customWidth="1"/>
    <col min="6924" max="6924" width="7.7109375" style="136" customWidth="1"/>
    <col min="6925" max="6925" width="11.5703125" style="136" customWidth="1"/>
    <col min="6926" max="6926" width="7.85546875" style="136" customWidth="1"/>
    <col min="6927" max="7171" width="11.42578125" style="136"/>
    <col min="7172" max="7172" width="3.5703125" style="136" customWidth="1"/>
    <col min="7173" max="7173" width="10.5703125" style="136" customWidth="1"/>
    <col min="7174" max="7175" width="15.5703125" style="136" customWidth="1"/>
    <col min="7176" max="7176" width="8.5703125" style="136" customWidth="1"/>
    <col min="7177" max="7177" width="15.5703125" style="136" customWidth="1"/>
    <col min="7178" max="7178" width="7.7109375" style="136" customWidth="1"/>
    <col min="7179" max="7179" width="15.5703125" style="136" customWidth="1"/>
    <col min="7180" max="7180" width="7.7109375" style="136" customWidth="1"/>
    <col min="7181" max="7181" width="11.5703125" style="136" customWidth="1"/>
    <col min="7182" max="7182" width="7.85546875" style="136" customWidth="1"/>
    <col min="7183" max="7427" width="11.42578125" style="136"/>
    <col min="7428" max="7428" width="3.5703125" style="136" customWidth="1"/>
    <col min="7429" max="7429" width="10.5703125" style="136" customWidth="1"/>
    <col min="7430" max="7431" width="15.5703125" style="136" customWidth="1"/>
    <col min="7432" max="7432" width="8.5703125" style="136" customWidth="1"/>
    <col min="7433" max="7433" width="15.5703125" style="136" customWidth="1"/>
    <col min="7434" max="7434" width="7.7109375" style="136" customWidth="1"/>
    <col min="7435" max="7435" width="15.5703125" style="136" customWidth="1"/>
    <col min="7436" max="7436" width="7.7109375" style="136" customWidth="1"/>
    <col min="7437" max="7437" width="11.5703125" style="136" customWidth="1"/>
    <col min="7438" max="7438" width="7.85546875" style="136" customWidth="1"/>
    <col min="7439" max="7683" width="11.42578125" style="136"/>
    <col min="7684" max="7684" width="3.5703125" style="136" customWidth="1"/>
    <col min="7685" max="7685" width="10.5703125" style="136" customWidth="1"/>
    <col min="7686" max="7687" width="15.5703125" style="136" customWidth="1"/>
    <col min="7688" max="7688" width="8.5703125" style="136" customWidth="1"/>
    <col min="7689" max="7689" width="15.5703125" style="136" customWidth="1"/>
    <col min="7690" max="7690" width="7.7109375" style="136" customWidth="1"/>
    <col min="7691" max="7691" width="15.5703125" style="136" customWidth="1"/>
    <col min="7692" max="7692" width="7.7109375" style="136" customWidth="1"/>
    <col min="7693" max="7693" width="11.5703125" style="136" customWidth="1"/>
    <col min="7694" max="7694" width="7.85546875" style="136" customWidth="1"/>
    <col min="7695" max="7939" width="11.42578125" style="136"/>
    <col min="7940" max="7940" width="3.5703125" style="136" customWidth="1"/>
    <col min="7941" max="7941" width="10.5703125" style="136" customWidth="1"/>
    <col min="7942" max="7943" width="15.5703125" style="136" customWidth="1"/>
    <col min="7944" max="7944" width="8.5703125" style="136" customWidth="1"/>
    <col min="7945" max="7945" width="15.5703125" style="136" customWidth="1"/>
    <col min="7946" max="7946" width="7.7109375" style="136" customWidth="1"/>
    <col min="7947" max="7947" width="15.5703125" style="136" customWidth="1"/>
    <col min="7948" max="7948" width="7.7109375" style="136" customWidth="1"/>
    <col min="7949" max="7949" width="11.5703125" style="136" customWidth="1"/>
    <col min="7950" max="7950" width="7.85546875" style="136" customWidth="1"/>
    <col min="7951" max="8195" width="11.42578125" style="136"/>
    <col min="8196" max="8196" width="3.5703125" style="136" customWidth="1"/>
    <col min="8197" max="8197" width="10.5703125" style="136" customWidth="1"/>
    <col min="8198" max="8199" width="15.5703125" style="136" customWidth="1"/>
    <col min="8200" max="8200" width="8.5703125" style="136" customWidth="1"/>
    <col min="8201" max="8201" width="15.5703125" style="136" customWidth="1"/>
    <col min="8202" max="8202" width="7.7109375" style="136" customWidth="1"/>
    <col min="8203" max="8203" width="15.5703125" style="136" customWidth="1"/>
    <col min="8204" max="8204" width="7.7109375" style="136" customWidth="1"/>
    <col min="8205" max="8205" width="11.5703125" style="136" customWidth="1"/>
    <col min="8206" max="8206" width="7.85546875" style="136" customWidth="1"/>
    <col min="8207" max="8451" width="11.42578125" style="136"/>
    <col min="8452" max="8452" width="3.5703125" style="136" customWidth="1"/>
    <col min="8453" max="8453" width="10.5703125" style="136" customWidth="1"/>
    <col min="8454" max="8455" width="15.5703125" style="136" customWidth="1"/>
    <col min="8456" max="8456" width="8.5703125" style="136" customWidth="1"/>
    <col min="8457" max="8457" width="15.5703125" style="136" customWidth="1"/>
    <col min="8458" max="8458" width="7.7109375" style="136" customWidth="1"/>
    <col min="8459" max="8459" width="15.5703125" style="136" customWidth="1"/>
    <col min="8460" max="8460" width="7.7109375" style="136" customWidth="1"/>
    <col min="8461" max="8461" width="11.5703125" style="136" customWidth="1"/>
    <col min="8462" max="8462" width="7.85546875" style="136" customWidth="1"/>
    <col min="8463" max="8707" width="11.42578125" style="136"/>
    <col min="8708" max="8708" width="3.5703125" style="136" customWidth="1"/>
    <col min="8709" max="8709" width="10.5703125" style="136" customWidth="1"/>
    <col min="8710" max="8711" width="15.5703125" style="136" customWidth="1"/>
    <col min="8712" max="8712" width="8.5703125" style="136" customWidth="1"/>
    <col min="8713" max="8713" width="15.5703125" style="136" customWidth="1"/>
    <col min="8714" max="8714" width="7.7109375" style="136" customWidth="1"/>
    <col min="8715" max="8715" width="15.5703125" style="136" customWidth="1"/>
    <col min="8716" max="8716" width="7.7109375" style="136" customWidth="1"/>
    <col min="8717" max="8717" width="11.5703125" style="136" customWidth="1"/>
    <col min="8718" max="8718" width="7.85546875" style="136" customWidth="1"/>
    <col min="8719" max="8963" width="11.42578125" style="136"/>
    <col min="8964" max="8964" width="3.5703125" style="136" customWidth="1"/>
    <col min="8965" max="8965" width="10.5703125" style="136" customWidth="1"/>
    <col min="8966" max="8967" width="15.5703125" style="136" customWidth="1"/>
    <col min="8968" max="8968" width="8.5703125" style="136" customWidth="1"/>
    <col min="8969" max="8969" width="15.5703125" style="136" customWidth="1"/>
    <col min="8970" max="8970" width="7.7109375" style="136" customWidth="1"/>
    <col min="8971" max="8971" width="15.5703125" style="136" customWidth="1"/>
    <col min="8972" max="8972" width="7.7109375" style="136" customWidth="1"/>
    <col min="8973" max="8973" width="11.5703125" style="136" customWidth="1"/>
    <col min="8974" max="8974" width="7.85546875" style="136" customWidth="1"/>
    <col min="8975" max="9219" width="11.42578125" style="136"/>
    <col min="9220" max="9220" width="3.5703125" style="136" customWidth="1"/>
    <col min="9221" max="9221" width="10.5703125" style="136" customWidth="1"/>
    <col min="9222" max="9223" width="15.5703125" style="136" customWidth="1"/>
    <col min="9224" max="9224" width="8.5703125" style="136" customWidth="1"/>
    <col min="9225" max="9225" width="15.5703125" style="136" customWidth="1"/>
    <col min="9226" max="9226" width="7.7109375" style="136" customWidth="1"/>
    <col min="9227" max="9227" width="15.5703125" style="136" customWidth="1"/>
    <col min="9228" max="9228" width="7.7109375" style="136" customWidth="1"/>
    <col min="9229" max="9229" width="11.5703125" style="136" customWidth="1"/>
    <col min="9230" max="9230" width="7.85546875" style="136" customWidth="1"/>
    <col min="9231" max="9475" width="11.42578125" style="136"/>
    <col min="9476" max="9476" width="3.5703125" style="136" customWidth="1"/>
    <col min="9477" max="9477" width="10.5703125" style="136" customWidth="1"/>
    <col min="9478" max="9479" width="15.5703125" style="136" customWidth="1"/>
    <col min="9480" max="9480" width="8.5703125" style="136" customWidth="1"/>
    <col min="9481" max="9481" width="15.5703125" style="136" customWidth="1"/>
    <col min="9482" max="9482" width="7.7109375" style="136" customWidth="1"/>
    <col min="9483" max="9483" width="15.5703125" style="136" customWidth="1"/>
    <col min="9484" max="9484" width="7.7109375" style="136" customWidth="1"/>
    <col min="9485" max="9485" width="11.5703125" style="136" customWidth="1"/>
    <col min="9486" max="9486" width="7.85546875" style="136" customWidth="1"/>
    <col min="9487" max="9731" width="11.42578125" style="136"/>
    <col min="9732" max="9732" width="3.5703125" style="136" customWidth="1"/>
    <col min="9733" max="9733" width="10.5703125" style="136" customWidth="1"/>
    <col min="9734" max="9735" width="15.5703125" style="136" customWidth="1"/>
    <col min="9736" max="9736" width="8.5703125" style="136" customWidth="1"/>
    <col min="9737" max="9737" width="15.5703125" style="136" customWidth="1"/>
    <col min="9738" max="9738" width="7.7109375" style="136" customWidth="1"/>
    <col min="9739" max="9739" width="15.5703125" style="136" customWidth="1"/>
    <col min="9740" max="9740" width="7.7109375" style="136" customWidth="1"/>
    <col min="9741" max="9741" width="11.5703125" style="136" customWidth="1"/>
    <col min="9742" max="9742" width="7.85546875" style="136" customWidth="1"/>
    <col min="9743" max="9987" width="11.42578125" style="136"/>
    <col min="9988" max="9988" width="3.5703125" style="136" customWidth="1"/>
    <col min="9989" max="9989" width="10.5703125" style="136" customWidth="1"/>
    <col min="9990" max="9991" width="15.5703125" style="136" customWidth="1"/>
    <col min="9992" max="9992" width="8.5703125" style="136" customWidth="1"/>
    <col min="9993" max="9993" width="15.5703125" style="136" customWidth="1"/>
    <col min="9994" max="9994" width="7.7109375" style="136" customWidth="1"/>
    <col min="9995" max="9995" width="15.5703125" style="136" customWidth="1"/>
    <col min="9996" max="9996" width="7.7109375" style="136" customWidth="1"/>
    <col min="9997" max="9997" width="11.5703125" style="136" customWidth="1"/>
    <col min="9998" max="9998" width="7.85546875" style="136" customWidth="1"/>
    <col min="9999" max="10243" width="11.42578125" style="136"/>
    <col min="10244" max="10244" width="3.5703125" style="136" customWidth="1"/>
    <col min="10245" max="10245" width="10.5703125" style="136" customWidth="1"/>
    <col min="10246" max="10247" width="15.5703125" style="136" customWidth="1"/>
    <col min="10248" max="10248" width="8.5703125" style="136" customWidth="1"/>
    <col min="10249" max="10249" width="15.5703125" style="136" customWidth="1"/>
    <col min="10250" max="10250" width="7.7109375" style="136" customWidth="1"/>
    <col min="10251" max="10251" width="15.5703125" style="136" customWidth="1"/>
    <col min="10252" max="10252" width="7.7109375" style="136" customWidth="1"/>
    <col min="10253" max="10253" width="11.5703125" style="136" customWidth="1"/>
    <col min="10254" max="10254" width="7.85546875" style="136" customWidth="1"/>
    <col min="10255" max="10499" width="11.42578125" style="136"/>
    <col min="10500" max="10500" width="3.5703125" style="136" customWidth="1"/>
    <col min="10501" max="10501" width="10.5703125" style="136" customWidth="1"/>
    <col min="10502" max="10503" width="15.5703125" style="136" customWidth="1"/>
    <col min="10504" max="10504" width="8.5703125" style="136" customWidth="1"/>
    <col min="10505" max="10505" width="15.5703125" style="136" customWidth="1"/>
    <col min="10506" max="10506" width="7.7109375" style="136" customWidth="1"/>
    <col min="10507" max="10507" width="15.5703125" style="136" customWidth="1"/>
    <col min="10508" max="10508" width="7.7109375" style="136" customWidth="1"/>
    <col min="10509" max="10509" width="11.5703125" style="136" customWidth="1"/>
    <col min="10510" max="10510" width="7.85546875" style="136" customWidth="1"/>
    <col min="10511" max="10755" width="11.42578125" style="136"/>
    <col min="10756" max="10756" width="3.5703125" style="136" customWidth="1"/>
    <col min="10757" max="10757" width="10.5703125" style="136" customWidth="1"/>
    <col min="10758" max="10759" width="15.5703125" style="136" customWidth="1"/>
    <col min="10760" max="10760" width="8.5703125" style="136" customWidth="1"/>
    <col min="10761" max="10761" width="15.5703125" style="136" customWidth="1"/>
    <col min="10762" max="10762" width="7.7109375" style="136" customWidth="1"/>
    <col min="10763" max="10763" width="15.5703125" style="136" customWidth="1"/>
    <col min="10764" max="10764" width="7.7109375" style="136" customWidth="1"/>
    <col min="10765" max="10765" width="11.5703125" style="136" customWidth="1"/>
    <col min="10766" max="10766" width="7.85546875" style="136" customWidth="1"/>
    <col min="10767" max="11011" width="11.42578125" style="136"/>
    <col min="11012" max="11012" width="3.5703125" style="136" customWidth="1"/>
    <col min="11013" max="11013" width="10.5703125" style="136" customWidth="1"/>
    <col min="11014" max="11015" width="15.5703125" style="136" customWidth="1"/>
    <col min="11016" max="11016" width="8.5703125" style="136" customWidth="1"/>
    <col min="11017" max="11017" width="15.5703125" style="136" customWidth="1"/>
    <col min="11018" max="11018" width="7.7109375" style="136" customWidth="1"/>
    <col min="11019" max="11019" width="15.5703125" style="136" customWidth="1"/>
    <col min="11020" max="11020" width="7.7109375" style="136" customWidth="1"/>
    <col min="11021" max="11021" width="11.5703125" style="136" customWidth="1"/>
    <col min="11022" max="11022" width="7.85546875" style="136" customWidth="1"/>
    <col min="11023" max="11267" width="11.42578125" style="136"/>
    <col min="11268" max="11268" width="3.5703125" style="136" customWidth="1"/>
    <col min="11269" max="11269" width="10.5703125" style="136" customWidth="1"/>
    <col min="11270" max="11271" width="15.5703125" style="136" customWidth="1"/>
    <col min="11272" max="11272" width="8.5703125" style="136" customWidth="1"/>
    <col min="11273" max="11273" width="15.5703125" style="136" customWidth="1"/>
    <col min="11274" max="11274" width="7.7109375" style="136" customWidth="1"/>
    <col min="11275" max="11275" width="15.5703125" style="136" customWidth="1"/>
    <col min="11276" max="11276" width="7.7109375" style="136" customWidth="1"/>
    <col min="11277" max="11277" width="11.5703125" style="136" customWidth="1"/>
    <col min="11278" max="11278" width="7.85546875" style="136" customWidth="1"/>
    <col min="11279" max="11523" width="11.42578125" style="136"/>
    <col min="11524" max="11524" width="3.5703125" style="136" customWidth="1"/>
    <col min="11525" max="11525" width="10.5703125" style="136" customWidth="1"/>
    <col min="11526" max="11527" width="15.5703125" style="136" customWidth="1"/>
    <col min="11528" max="11528" width="8.5703125" style="136" customWidth="1"/>
    <col min="11529" max="11529" width="15.5703125" style="136" customWidth="1"/>
    <col min="11530" max="11530" width="7.7109375" style="136" customWidth="1"/>
    <col min="11531" max="11531" width="15.5703125" style="136" customWidth="1"/>
    <col min="11532" max="11532" width="7.7109375" style="136" customWidth="1"/>
    <col min="11533" max="11533" width="11.5703125" style="136" customWidth="1"/>
    <col min="11534" max="11534" width="7.85546875" style="136" customWidth="1"/>
    <col min="11535" max="11779" width="11.42578125" style="136"/>
    <col min="11780" max="11780" width="3.5703125" style="136" customWidth="1"/>
    <col min="11781" max="11781" width="10.5703125" style="136" customWidth="1"/>
    <col min="11782" max="11783" width="15.5703125" style="136" customWidth="1"/>
    <col min="11784" max="11784" width="8.5703125" style="136" customWidth="1"/>
    <col min="11785" max="11785" width="15.5703125" style="136" customWidth="1"/>
    <col min="11786" max="11786" width="7.7109375" style="136" customWidth="1"/>
    <col min="11787" max="11787" width="15.5703125" style="136" customWidth="1"/>
    <col min="11788" max="11788" width="7.7109375" style="136" customWidth="1"/>
    <col min="11789" max="11789" width="11.5703125" style="136" customWidth="1"/>
    <col min="11790" max="11790" width="7.85546875" style="136" customWidth="1"/>
    <col min="11791" max="12035" width="11.42578125" style="136"/>
    <col min="12036" max="12036" width="3.5703125" style="136" customWidth="1"/>
    <col min="12037" max="12037" width="10.5703125" style="136" customWidth="1"/>
    <col min="12038" max="12039" width="15.5703125" style="136" customWidth="1"/>
    <col min="12040" max="12040" width="8.5703125" style="136" customWidth="1"/>
    <col min="12041" max="12041" width="15.5703125" style="136" customWidth="1"/>
    <col min="12042" max="12042" width="7.7109375" style="136" customWidth="1"/>
    <col min="12043" max="12043" width="15.5703125" style="136" customWidth="1"/>
    <col min="12044" max="12044" width="7.7109375" style="136" customWidth="1"/>
    <col min="12045" max="12045" width="11.5703125" style="136" customWidth="1"/>
    <col min="12046" max="12046" width="7.85546875" style="136" customWidth="1"/>
    <col min="12047" max="12291" width="11.42578125" style="136"/>
    <col min="12292" max="12292" width="3.5703125" style="136" customWidth="1"/>
    <col min="12293" max="12293" width="10.5703125" style="136" customWidth="1"/>
    <col min="12294" max="12295" width="15.5703125" style="136" customWidth="1"/>
    <col min="12296" max="12296" width="8.5703125" style="136" customWidth="1"/>
    <col min="12297" max="12297" width="15.5703125" style="136" customWidth="1"/>
    <col min="12298" max="12298" width="7.7109375" style="136" customWidth="1"/>
    <col min="12299" max="12299" width="15.5703125" style="136" customWidth="1"/>
    <col min="12300" max="12300" width="7.7109375" style="136" customWidth="1"/>
    <col min="12301" max="12301" width="11.5703125" style="136" customWidth="1"/>
    <col min="12302" max="12302" width="7.85546875" style="136" customWidth="1"/>
    <col min="12303" max="12547" width="11.42578125" style="136"/>
    <col min="12548" max="12548" width="3.5703125" style="136" customWidth="1"/>
    <col min="12549" max="12549" width="10.5703125" style="136" customWidth="1"/>
    <col min="12550" max="12551" width="15.5703125" style="136" customWidth="1"/>
    <col min="12552" max="12552" width="8.5703125" style="136" customWidth="1"/>
    <col min="12553" max="12553" width="15.5703125" style="136" customWidth="1"/>
    <col min="12554" max="12554" width="7.7109375" style="136" customWidth="1"/>
    <col min="12555" max="12555" width="15.5703125" style="136" customWidth="1"/>
    <col min="12556" max="12556" width="7.7109375" style="136" customWidth="1"/>
    <col min="12557" max="12557" width="11.5703125" style="136" customWidth="1"/>
    <col min="12558" max="12558" width="7.85546875" style="136" customWidth="1"/>
    <col min="12559" max="12803" width="11.42578125" style="136"/>
    <col min="12804" max="12804" width="3.5703125" style="136" customWidth="1"/>
    <col min="12805" max="12805" width="10.5703125" style="136" customWidth="1"/>
    <col min="12806" max="12807" width="15.5703125" style="136" customWidth="1"/>
    <col min="12808" max="12808" width="8.5703125" style="136" customWidth="1"/>
    <col min="12809" max="12809" width="15.5703125" style="136" customWidth="1"/>
    <col min="12810" max="12810" width="7.7109375" style="136" customWidth="1"/>
    <col min="12811" max="12811" width="15.5703125" style="136" customWidth="1"/>
    <col min="12812" max="12812" width="7.7109375" style="136" customWidth="1"/>
    <col min="12813" max="12813" width="11.5703125" style="136" customWidth="1"/>
    <col min="12814" max="12814" width="7.85546875" style="136" customWidth="1"/>
    <col min="12815" max="13059" width="11.42578125" style="136"/>
    <col min="13060" max="13060" width="3.5703125" style="136" customWidth="1"/>
    <col min="13061" max="13061" width="10.5703125" style="136" customWidth="1"/>
    <col min="13062" max="13063" width="15.5703125" style="136" customWidth="1"/>
    <col min="13064" max="13064" width="8.5703125" style="136" customWidth="1"/>
    <col min="13065" max="13065" width="15.5703125" style="136" customWidth="1"/>
    <col min="13066" max="13066" width="7.7109375" style="136" customWidth="1"/>
    <col min="13067" max="13067" width="15.5703125" style="136" customWidth="1"/>
    <col min="13068" max="13068" width="7.7109375" style="136" customWidth="1"/>
    <col min="13069" max="13069" width="11.5703125" style="136" customWidth="1"/>
    <col min="13070" max="13070" width="7.85546875" style="136" customWidth="1"/>
    <col min="13071" max="13315" width="11.42578125" style="136"/>
    <col min="13316" max="13316" width="3.5703125" style="136" customWidth="1"/>
    <col min="13317" max="13317" width="10.5703125" style="136" customWidth="1"/>
    <col min="13318" max="13319" width="15.5703125" style="136" customWidth="1"/>
    <col min="13320" max="13320" width="8.5703125" style="136" customWidth="1"/>
    <col min="13321" max="13321" width="15.5703125" style="136" customWidth="1"/>
    <col min="13322" max="13322" width="7.7109375" style="136" customWidth="1"/>
    <col min="13323" max="13323" width="15.5703125" style="136" customWidth="1"/>
    <col min="13324" max="13324" width="7.7109375" style="136" customWidth="1"/>
    <col min="13325" max="13325" width="11.5703125" style="136" customWidth="1"/>
    <col min="13326" max="13326" width="7.85546875" style="136" customWidth="1"/>
    <col min="13327" max="13571" width="11.42578125" style="136"/>
    <col min="13572" max="13572" width="3.5703125" style="136" customWidth="1"/>
    <col min="13573" max="13573" width="10.5703125" style="136" customWidth="1"/>
    <col min="13574" max="13575" width="15.5703125" style="136" customWidth="1"/>
    <col min="13576" max="13576" width="8.5703125" style="136" customWidth="1"/>
    <col min="13577" max="13577" width="15.5703125" style="136" customWidth="1"/>
    <col min="13578" max="13578" width="7.7109375" style="136" customWidth="1"/>
    <col min="13579" max="13579" width="15.5703125" style="136" customWidth="1"/>
    <col min="13580" max="13580" width="7.7109375" style="136" customWidth="1"/>
    <col min="13581" max="13581" width="11.5703125" style="136" customWidth="1"/>
    <col min="13582" max="13582" width="7.85546875" style="136" customWidth="1"/>
    <col min="13583" max="13827" width="11.42578125" style="136"/>
    <col min="13828" max="13828" width="3.5703125" style="136" customWidth="1"/>
    <col min="13829" max="13829" width="10.5703125" style="136" customWidth="1"/>
    <col min="13830" max="13831" width="15.5703125" style="136" customWidth="1"/>
    <col min="13832" max="13832" width="8.5703125" style="136" customWidth="1"/>
    <col min="13833" max="13833" width="15.5703125" style="136" customWidth="1"/>
    <col min="13834" max="13834" width="7.7109375" style="136" customWidth="1"/>
    <col min="13835" max="13835" width="15.5703125" style="136" customWidth="1"/>
    <col min="13836" max="13836" width="7.7109375" style="136" customWidth="1"/>
    <col min="13837" max="13837" width="11.5703125" style="136" customWidth="1"/>
    <col min="13838" max="13838" width="7.85546875" style="136" customWidth="1"/>
    <col min="13839" max="14083" width="11.42578125" style="136"/>
    <col min="14084" max="14084" width="3.5703125" style="136" customWidth="1"/>
    <col min="14085" max="14085" width="10.5703125" style="136" customWidth="1"/>
    <col min="14086" max="14087" width="15.5703125" style="136" customWidth="1"/>
    <col min="14088" max="14088" width="8.5703125" style="136" customWidth="1"/>
    <col min="14089" max="14089" width="15.5703125" style="136" customWidth="1"/>
    <col min="14090" max="14090" width="7.7109375" style="136" customWidth="1"/>
    <col min="14091" max="14091" width="15.5703125" style="136" customWidth="1"/>
    <col min="14092" max="14092" width="7.7109375" style="136" customWidth="1"/>
    <col min="14093" max="14093" width="11.5703125" style="136" customWidth="1"/>
    <col min="14094" max="14094" width="7.85546875" style="136" customWidth="1"/>
    <col min="14095" max="14339" width="11.42578125" style="136"/>
    <col min="14340" max="14340" width="3.5703125" style="136" customWidth="1"/>
    <col min="14341" max="14341" width="10.5703125" style="136" customWidth="1"/>
    <col min="14342" max="14343" width="15.5703125" style="136" customWidth="1"/>
    <col min="14344" max="14344" width="8.5703125" style="136" customWidth="1"/>
    <col min="14345" max="14345" width="15.5703125" style="136" customWidth="1"/>
    <col min="14346" max="14346" width="7.7109375" style="136" customWidth="1"/>
    <col min="14347" max="14347" width="15.5703125" style="136" customWidth="1"/>
    <col min="14348" max="14348" width="7.7109375" style="136" customWidth="1"/>
    <col min="14349" max="14349" width="11.5703125" style="136" customWidth="1"/>
    <col min="14350" max="14350" width="7.85546875" style="136" customWidth="1"/>
    <col min="14351" max="14595" width="11.42578125" style="136"/>
    <col min="14596" max="14596" width="3.5703125" style="136" customWidth="1"/>
    <col min="14597" max="14597" width="10.5703125" style="136" customWidth="1"/>
    <col min="14598" max="14599" width="15.5703125" style="136" customWidth="1"/>
    <col min="14600" max="14600" width="8.5703125" style="136" customWidth="1"/>
    <col min="14601" max="14601" width="15.5703125" style="136" customWidth="1"/>
    <col min="14602" max="14602" width="7.7109375" style="136" customWidth="1"/>
    <col min="14603" max="14603" width="15.5703125" style="136" customWidth="1"/>
    <col min="14604" max="14604" width="7.7109375" style="136" customWidth="1"/>
    <col min="14605" max="14605" width="11.5703125" style="136" customWidth="1"/>
    <col min="14606" max="14606" width="7.85546875" style="136" customWidth="1"/>
    <col min="14607" max="14851" width="11.42578125" style="136"/>
    <col min="14852" max="14852" width="3.5703125" style="136" customWidth="1"/>
    <col min="14853" max="14853" width="10.5703125" style="136" customWidth="1"/>
    <col min="14854" max="14855" width="15.5703125" style="136" customWidth="1"/>
    <col min="14856" max="14856" width="8.5703125" style="136" customWidth="1"/>
    <col min="14857" max="14857" width="15.5703125" style="136" customWidth="1"/>
    <col min="14858" max="14858" width="7.7109375" style="136" customWidth="1"/>
    <col min="14859" max="14859" width="15.5703125" style="136" customWidth="1"/>
    <col min="14860" max="14860" width="7.7109375" style="136" customWidth="1"/>
    <col min="14861" max="14861" width="11.5703125" style="136" customWidth="1"/>
    <col min="14862" max="14862" width="7.85546875" style="136" customWidth="1"/>
    <col min="14863" max="15107" width="11.42578125" style="136"/>
    <col min="15108" max="15108" width="3.5703125" style="136" customWidth="1"/>
    <col min="15109" max="15109" width="10.5703125" style="136" customWidth="1"/>
    <col min="15110" max="15111" width="15.5703125" style="136" customWidth="1"/>
    <col min="15112" max="15112" width="8.5703125" style="136" customWidth="1"/>
    <col min="15113" max="15113" width="15.5703125" style="136" customWidth="1"/>
    <col min="15114" max="15114" width="7.7109375" style="136" customWidth="1"/>
    <col min="15115" max="15115" width="15.5703125" style="136" customWidth="1"/>
    <col min="15116" max="15116" width="7.7109375" style="136" customWidth="1"/>
    <col min="15117" max="15117" width="11.5703125" style="136" customWidth="1"/>
    <col min="15118" max="15118" width="7.85546875" style="136" customWidth="1"/>
    <col min="15119" max="15363" width="11.42578125" style="136"/>
    <col min="15364" max="15364" width="3.5703125" style="136" customWidth="1"/>
    <col min="15365" max="15365" width="10.5703125" style="136" customWidth="1"/>
    <col min="15366" max="15367" width="15.5703125" style="136" customWidth="1"/>
    <col min="15368" max="15368" width="8.5703125" style="136" customWidth="1"/>
    <col min="15369" max="15369" width="15.5703125" style="136" customWidth="1"/>
    <col min="15370" max="15370" width="7.7109375" style="136" customWidth="1"/>
    <col min="15371" max="15371" width="15.5703125" style="136" customWidth="1"/>
    <col min="15372" max="15372" width="7.7109375" style="136" customWidth="1"/>
    <col min="15373" max="15373" width="11.5703125" style="136" customWidth="1"/>
    <col min="15374" max="15374" width="7.85546875" style="136" customWidth="1"/>
    <col min="15375" max="15619" width="11.42578125" style="136"/>
    <col min="15620" max="15620" width="3.5703125" style="136" customWidth="1"/>
    <col min="15621" max="15621" width="10.5703125" style="136" customWidth="1"/>
    <col min="15622" max="15623" width="15.5703125" style="136" customWidth="1"/>
    <col min="15624" max="15624" width="8.5703125" style="136" customWidth="1"/>
    <col min="15625" max="15625" width="15.5703125" style="136" customWidth="1"/>
    <col min="15626" max="15626" width="7.7109375" style="136" customWidth="1"/>
    <col min="15627" max="15627" width="15.5703125" style="136" customWidth="1"/>
    <col min="15628" max="15628" width="7.7109375" style="136" customWidth="1"/>
    <col min="15629" max="15629" width="11.5703125" style="136" customWidth="1"/>
    <col min="15630" max="15630" width="7.85546875" style="136" customWidth="1"/>
    <col min="15631" max="15875" width="11.42578125" style="136"/>
    <col min="15876" max="15876" width="3.5703125" style="136" customWidth="1"/>
    <col min="15877" max="15877" width="10.5703125" style="136" customWidth="1"/>
    <col min="15878" max="15879" width="15.5703125" style="136" customWidth="1"/>
    <col min="15880" max="15880" width="8.5703125" style="136" customWidth="1"/>
    <col min="15881" max="15881" width="15.5703125" style="136" customWidth="1"/>
    <col min="15882" max="15882" width="7.7109375" style="136" customWidth="1"/>
    <col min="15883" max="15883" width="15.5703125" style="136" customWidth="1"/>
    <col min="15884" max="15884" width="7.7109375" style="136" customWidth="1"/>
    <col min="15885" max="15885" width="11.5703125" style="136" customWidth="1"/>
    <col min="15886" max="15886" width="7.85546875" style="136" customWidth="1"/>
    <col min="15887" max="16131" width="11.42578125" style="136"/>
    <col min="16132" max="16132" width="3.5703125" style="136" customWidth="1"/>
    <col min="16133" max="16133" width="10.5703125" style="136" customWidth="1"/>
    <col min="16134" max="16135" width="15.5703125" style="136" customWidth="1"/>
    <col min="16136" max="16136" width="8.5703125" style="136" customWidth="1"/>
    <col min="16137" max="16137" width="15.5703125" style="136" customWidth="1"/>
    <col min="16138" max="16138" width="7.7109375" style="136" customWidth="1"/>
    <col min="16139" max="16139" width="15.5703125" style="136" customWidth="1"/>
    <col min="16140" max="16140" width="7.7109375" style="136" customWidth="1"/>
    <col min="16141" max="16141" width="11.5703125" style="136" customWidth="1"/>
    <col min="16142" max="16142" width="7.85546875" style="136" customWidth="1"/>
    <col min="16143" max="16384" width="11.42578125" style="136"/>
  </cols>
  <sheetData>
    <row r="1" spans="1:21" s="3" customFormat="1" ht="22.15" customHeight="1">
      <c r="A1" s="97" t="str">
        <f>CONCATENATE(Inhalt_K12!B32,"   ",Inhalt_K12!C32)</f>
        <v>1207   Bundestagswahlergebnisse im Wahlkreis 11 Lübeck 2005 - 2025 nach Parteien</v>
      </c>
      <c r="B1" s="1"/>
      <c r="C1" s="1"/>
      <c r="D1" s="2"/>
      <c r="E1" s="2"/>
      <c r="F1" s="2"/>
      <c r="G1" s="2"/>
      <c r="H1" s="2"/>
      <c r="I1" s="2"/>
      <c r="J1" s="2"/>
      <c r="K1" s="2"/>
    </row>
    <row r="2" spans="1:21" s="14" customFormat="1" ht="6" customHeight="1">
      <c r="A2" s="12"/>
      <c r="B2" s="13"/>
      <c r="C2" s="13"/>
      <c r="D2" s="13"/>
      <c r="E2" s="13"/>
      <c r="F2" s="13"/>
      <c r="G2" s="13"/>
      <c r="H2" s="13"/>
      <c r="I2" s="13"/>
      <c r="J2" s="13"/>
      <c r="K2" s="13"/>
      <c r="L2" s="13"/>
      <c r="M2" s="13"/>
      <c r="N2" s="13"/>
      <c r="O2" s="13"/>
      <c r="P2" s="275"/>
      <c r="Q2" s="274"/>
      <c r="R2" s="274"/>
      <c r="S2" s="274"/>
      <c r="T2" s="274"/>
      <c r="U2" s="273"/>
    </row>
    <row r="3" spans="1:21" s="122" customFormat="1" ht="20.25" customHeight="1">
      <c r="A3" s="545"/>
      <c r="B3" s="547" t="s">
        <v>117</v>
      </c>
      <c r="C3" s="548"/>
      <c r="D3" s="547">
        <v>2025</v>
      </c>
      <c r="E3" s="548"/>
      <c r="F3" s="547">
        <v>2021</v>
      </c>
      <c r="G3" s="548"/>
      <c r="H3" s="547">
        <v>2017</v>
      </c>
      <c r="I3" s="548"/>
      <c r="J3" s="547">
        <v>2013</v>
      </c>
      <c r="K3" s="548"/>
      <c r="L3" s="547">
        <v>2009</v>
      </c>
      <c r="M3" s="548"/>
      <c r="N3" s="547">
        <v>2005</v>
      </c>
      <c r="O3" s="550"/>
      <c r="P3" s="276" t="s">
        <v>343</v>
      </c>
      <c r="Q3" s="277">
        <v>2017</v>
      </c>
      <c r="R3" s="277">
        <v>2013</v>
      </c>
      <c r="S3" s="277">
        <v>2009</v>
      </c>
      <c r="T3" s="277">
        <v>2005</v>
      </c>
      <c r="U3" s="276"/>
    </row>
    <row r="4" spans="1:21" s="122" customFormat="1" ht="16.5" customHeight="1">
      <c r="A4" s="546"/>
      <c r="B4" s="549"/>
      <c r="C4" s="549"/>
      <c r="D4" s="123" t="s">
        <v>86</v>
      </c>
      <c r="E4" s="123" t="s">
        <v>87</v>
      </c>
      <c r="F4" s="123" t="s">
        <v>86</v>
      </c>
      <c r="G4" s="123" t="s">
        <v>87</v>
      </c>
      <c r="H4" s="123" t="s">
        <v>86</v>
      </c>
      <c r="I4" s="123" t="s">
        <v>87</v>
      </c>
      <c r="J4" s="123" t="s">
        <v>86</v>
      </c>
      <c r="K4" s="123" t="s">
        <v>87</v>
      </c>
      <c r="L4" s="123" t="s">
        <v>86</v>
      </c>
      <c r="M4" s="123" t="s">
        <v>87</v>
      </c>
      <c r="N4" s="123" t="s">
        <v>86</v>
      </c>
      <c r="O4" s="124" t="s">
        <v>87</v>
      </c>
      <c r="P4" s="278">
        <v>2005</v>
      </c>
      <c r="Q4" s="278">
        <v>2009</v>
      </c>
      <c r="R4" s="278">
        <v>2013</v>
      </c>
      <c r="S4" s="278">
        <v>2017</v>
      </c>
      <c r="T4" s="278">
        <v>2021</v>
      </c>
      <c r="U4" s="276">
        <v>2025</v>
      </c>
    </row>
    <row r="5" spans="1:21" s="128" customFormat="1" ht="21" customHeight="1">
      <c r="A5" s="125"/>
      <c r="B5" s="126" t="s">
        <v>88</v>
      </c>
      <c r="C5" s="127"/>
      <c r="D5" s="231">
        <v>178245</v>
      </c>
      <c r="E5" s="215" t="s">
        <v>89</v>
      </c>
      <c r="F5" s="231">
        <v>179394</v>
      </c>
      <c r="G5" s="214" t="s">
        <v>89</v>
      </c>
      <c r="H5" s="232">
        <v>181638</v>
      </c>
      <c r="I5" s="214" t="s">
        <v>89</v>
      </c>
      <c r="J5" s="231">
        <v>181923</v>
      </c>
      <c r="K5" s="214" t="s">
        <v>89</v>
      </c>
      <c r="L5" s="231">
        <v>180424</v>
      </c>
      <c r="M5" s="214" t="s">
        <v>89</v>
      </c>
      <c r="N5" s="231">
        <v>179114</v>
      </c>
      <c r="O5" s="214" t="s">
        <v>89</v>
      </c>
      <c r="P5" s="125">
        <f>O6</f>
        <v>73.7</v>
      </c>
      <c r="Q5" s="125">
        <f>M6</f>
        <v>69.099999999999994</v>
      </c>
      <c r="R5" s="125">
        <f>K6</f>
        <v>68.599999999999994</v>
      </c>
      <c r="S5" s="125">
        <f>I6</f>
        <v>72.099999999999994</v>
      </c>
      <c r="T5" s="125">
        <f>G6</f>
        <v>73.3</v>
      </c>
      <c r="U5" s="215">
        <f>E6</f>
        <v>80.226093298549756</v>
      </c>
    </row>
    <row r="6" spans="1:21" s="128" customFormat="1" ht="12" customHeight="1">
      <c r="A6" s="125"/>
      <c r="B6" s="126" t="s">
        <v>650</v>
      </c>
      <c r="C6" s="127"/>
      <c r="D6" s="231">
        <v>142999</v>
      </c>
      <c r="E6" s="215">
        <f>D6/D5*100</f>
        <v>80.226093298549756</v>
      </c>
      <c r="F6" s="231">
        <v>131455</v>
      </c>
      <c r="G6" s="214">
        <v>73.3</v>
      </c>
      <c r="H6" s="232">
        <v>130961</v>
      </c>
      <c r="I6" s="214">
        <v>72.099999999999994</v>
      </c>
      <c r="J6" s="231">
        <v>124711</v>
      </c>
      <c r="K6" s="214">
        <v>68.599999999999994</v>
      </c>
      <c r="L6" s="231">
        <v>124624</v>
      </c>
      <c r="M6" s="214">
        <v>69.099999999999994</v>
      </c>
      <c r="N6" s="231">
        <v>132068</v>
      </c>
      <c r="O6" s="214">
        <v>73.7</v>
      </c>
      <c r="U6" s="214"/>
    </row>
    <row r="7" spans="1:21" s="128" customFormat="1" ht="10.15" customHeight="1">
      <c r="A7" s="125"/>
      <c r="B7" s="126" t="s">
        <v>228</v>
      </c>
      <c r="C7" s="127"/>
      <c r="D7" s="233"/>
      <c r="E7" s="215"/>
      <c r="F7" s="233"/>
      <c r="G7" s="215"/>
      <c r="H7" s="150"/>
      <c r="I7" s="215"/>
      <c r="J7" s="233"/>
      <c r="K7" s="215"/>
      <c r="L7" s="233"/>
      <c r="M7" s="215"/>
      <c r="N7" s="233"/>
      <c r="O7" s="215"/>
      <c r="U7" s="215"/>
    </row>
    <row r="8" spans="1:21" s="128" customFormat="1" ht="18" customHeight="1">
      <c r="A8" s="125"/>
      <c r="B8" s="129" t="s">
        <v>118</v>
      </c>
      <c r="C8" s="130"/>
      <c r="D8" s="233"/>
      <c r="E8" s="215"/>
      <c r="F8" s="233"/>
      <c r="G8" s="215"/>
      <c r="H8" s="150"/>
      <c r="I8" s="215"/>
      <c r="J8" s="233"/>
      <c r="K8" s="215"/>
      <c r="L8" s="233"/>
      <c r="M8" s="215"/>
      <c r="N8" s="233"/>
      <c r="O8" s="215"/>
      <c r="U8" s="215"/>
    </row>
    <row r="9" spans="1:21" s="128" customFormat="1" ht="12" customHeight="1">
      <c r="A9" s="125"/>
      <c r="B9" s="126" t="s">
        <v>109</v>
      </c>
      <c r="C9" s="127"/>
      <c r="D9" s="231">
        <v>1247</v>
      </c>
      <c r="E9" s="215">
        <v>0.9</v>
      </c>
      <c r="F9" s="441">
        <v>1580</v>
      </c>
      <c r="G9" s="215">
        <f>(F9/F6)*100</f>
        <v>1.2019322201513825</v>
      </c>
      <c r="H9" s="232">
        <v>2228</v>
      </c>
      <c r="I9" s="215">
        <f>H9/H6*100</f>
        <v>1.7012698436939242</v>
      </c>
      <c r="J9" s="231">
        <v>1563</v>
      </c>
      <c r="K9" s="215">
        <f>J9/J6*100</f>
        <v>1.2532976241069353</v>
      </c>
      <c r="L9" s="231">
        <v>3524</v>
      </c>
      <c r="M9" s="215">
        <f>L9/L6*100</f>
        <v>2.8277057388624982</v>
      </c>
      <c r="N9" s="231">
        <v>2286</v>
      </c>
      <c r="O9" s="215">
        <f>N9/N6*100</f>
        <v>1.7309264924129992</v>
      </c>
      <c r="U9" s="215"/>
    </row>
    <row r="10" spans="1:21" s="128" customFormat="1" ht="12" customHeight="1">
      <c r="A10" s="125"/>
      <c r="B10" s="126" t="s">
        <v>110</v>
      </c>
      <c r="C10" s="127"/>
      <c r="D10" s="231">
        <f>SUM(D12:D24)</f>
        <v>141752</v>
      </c>
      <c r="E10" s="215">
        <v>99.1</v>
      </c>
      <c r="F10" s="441">
        <f>SUM(F12:F24)</f>
        <v>129875</v>
      </c>
      <c r="G10" s="215">
        <f>(F10/F6)*100</f>
        <v>98.798067779848623</v>
      </c>
      <c r="H10" s="231">
        <f>SUM(H12:H24)</f>
        <v>128733</v>
      </c>
      <c r="I10" s="215">
        <f>H10/H6*100</f>
        <v>98.298730156306078</v>
      </c>
      <c r="J10" s="231">
        <f>SUM(J12:J24)</f>
        <v>123148</v>
      </c>
      <c r="K10" s="215">
        <f>J10/J6*100</f>
        <v>98.746702375893065</v>
      </c>
      <c r="L10" s="231">
        <f>SUM(L12:L24)</f>
        <v>121100</v>
      </c>
      <c r="M10" s="215">
        <f>L10/L6*100</f>
        <v>97.172294261137509</v>
      </c>
      <c r="N10" s="231">
        <f>SUM(N12:N24)</f>
        <v>129782</v>
      </c>
      <c r="O10" s="215">
        <f>N10/N6*100</f>
        <v>98.269073507586995</v>
      </c>
      <c r="U10" s="215"/>
    </row>
    <row r="11" spans="1:21" s="128" customFormat="1" ht="15.75" customHeight="1">
      <c r="A11" s="125"/>
      <c r="B11" s="126" t="s">
        <v>119</v>
      </c>
      <c r="C11" s="127"/>
      <c r="D11" s="231"/>
      <c r="E11" s="215"/>
      <c r="F11" s="231"/>
      <c r="G11" s="215"/>
      <c r="H11" s="232"/>
      <c r="I11" s="215"/>
      <c r="J11" s="231"/>
      <c r="K11" s="214"/>
      <c r="L11" s="231"/>
      <c r="M11" s="214"/>
      <c r="N11" s="231"/>
      <c r="O11" s="214"/>
      <c r="U11" s="214"/>
    </row>
    <row r="12" spans="1:21" s="132" customFormat="1" ht="18" customHeight="1">
      <c r="A12" s="131">
        <v>1</v>
      </c>
      <c r="B12" s="126" t="s">
        <v>74</v>
      </c>
      <c r="C12" s="127"/>
      <c r="D12" s="231">
        <v>39809</v>
      </c>
      <c r="E12" s="215">
        <f>D12/$D$10*100</f>
        <v>28.083554376657826</v>
      </c>
      <c r="F12" s="231">
        <v>44315</v>
      </c>
      <c r="G12" s="215">
        <f>F12/$F$10*100</f>
        <v>34.12127045235804</v>
      </c>
      <c r="H12" s="232">
        <v>43578</v>
      </c>
      <c r="I12" s="215">
        <f>H12/$H$10*100</f>
        <v>33.851459998601754</v>
      </c>
      <c r="J12" s="231">
        <v>50119</v>
      </c>
      <c r="K12" s="216">
        <f>J12/$J$10*100</f>
        <v>40.698184298567575</v>
      </c>
      <c r="L12" s="231">
        <v>44393</v>
      </c>
      <c r="M12" s="216">
        <f>L12/$L$10*100</f>
        <v>36.658133773740708</v>
      </c>
      <c r="N12" s="231">
        <v>64442</v>
      </c>
      <c r="O12" s="216">
        <f>N12/$N$10*100</f>
        <v>49.654035228305929</v>
      </c>
      <c r="U12" s="216"/>
    </row>
    <row r="13" spans="1:21" s="132" customFormat="1" ht="11.25" customHeight="1">
      <c r="A13" s="131">
        <v>2</v>
      </c>
      <c r="B13" s="133" t="s">
        <v>20</v>
      </c>
      <c r="C13" s="127"/>
      <c r="D13" s="231">
        <v>33695</v>
      </c>
      <c r="E13" s="215">
        <f t="shared" ref="E13:E21" si="0">D13/$D$10*100</f>
        <v>23.770387719397256</v>
      </c>
      <c r="F13" s="231">
        <v>28266</v>
      </c>
      <c r="G13" s="215">
        <f t="shared" ref="G13:G24" si="1">F13/$F$10*100</f>
        <v>21.76400384985563</v>
      </c>
      <c r="H13" s="232">
        <v>45432</v>
      </c>
      <c r="I13" s="215">
        <f>H13/$H$10*100</f>
        <v>35.291650159632724</v>
      </c>
      <c r="J13" s="231">
        <v>44896</v>
      </c>
      <c r="K13" s="216">
        <f>J13/$J$10*100</f>
        <v>36.456946113619388</v>
      </c>
      <c r="L13" s="232">
        <v>36745</v>
      </c>
      <c r="M13" s="216">
        <f>L13/$L$10*100</f>
        <v>30.342691990090838</v>
      </c>
      <c r="N13" s="232">
        <v>46254</v>
      </c>
      <c r="O13" s="216">
        <f>N13/$N$10*100</f>
        <v>35.639765144627148</v>
      </c>
      <c r="U13" s="216"/>
    </row>
    <row r="14" spans="1:21" s="132" customFormat="1" ht="11.25" customHeight="1">
      <c r="A14" s="131">
        <v>3</v>
      </c>
      <c r="B14" s="126" t="s">
        <v>49</v>
      </c>
      <c r="C14" s="127"/>
      <c r="D14" s="231">
        <v>27477</v>
      </c>
      <c r="E14" s="215">
        <f t="shared" si="0"/>
        <v>19.383853490603308</v>
      </c>
      <c r="F14" s="231">
        <v>27809</v>
      </c>
      <c r="G14" s="215">
        <f t="shared" si="1"/>
        <v>21.412127045235803</v>
      </c>
      <c r="H14" s="232">
        <v>16785</v>
      </c>
      <c r="I14" s="215">
        <f>H14/$H$10*100</f>
        <v>13.038614807392044</v>
      </c>
      <c r="J14" s="231">
        <v>9475</v>
      </c>
      <c r="K14" s="216">
        <f>J14/$J$10*100</f>
        <v>7.6939942183389096</v>
      </c>
      <c r="L14" s="232">
        <v>14098</v>
      </c>
      <c r="M14" s="216">
        <f>L14/$L$10*100</f>
        <v>11.641618497109826</v>
      </c>
      <c r="N14" s="232">
        <v>5664</v>
      </c>
      <c r="O14" s="216">
        <f>N14/$N$10*100</f>
        <v>4.3642415743323424</v>
      </c>
      <c r="U14" s="216"/>
    </row>
    <row r="15" spans="1:21" s="132" customFormat="1" ht="11.25" customHeight="1">
      <c r="A15" s="131">
        <v>4</v>
      </c>
      <c r="B15" s="133" t="s">
        <v>43</v>
      </c>
      <c r="C15" s="127"/>
      <c r="D15" s="231">
        <v>4028</v>
      </c>
      <c r="E15" s="215">
        <f t="shared" si="0"/>
        <v>2.8415824820813818</v>
      </c>
      <c r="F15" s="231">
        <v>9700</v>
      </c>
      <c r="G15" s="215">
        <f t="shared" si="1"/>
        <v>7.4687199230028885</v>
      </c>
      <c r="H15" s="232">
        <v>8312</v>
      </c>
      <c r="I15" s="215">
        <f>H15/$H$10*100</f>
        <v>6.4567748751291427</v>
      </c>
      <c r="J15" s="231">
        <v>2958</v>
      </c>
      <c r="K15" s="216">
        <f t="shared" ref="K15:K17" si="2">J15/$J$10*100</f>
        <v>2.4019878520154614</v>
      </c>
      <c r="L15" s="232">
        <v>13296</v>
      </c>
      <c r="M15" s="216">
        <f>L15/$L$10*100</f>
        <v>10.979355904211396</v>
      </c>
      <c r="N15" s="232">
        <v>4493</v>
      </c>
      <c r="O15" s="216">
        <f>N15/$N$10*100</f>
        <v>3.4619592855711887</v>
      </c>
      <c r="U15" s="216"/>
    </row>
    <row r="16" spans="1:21" s="132" customFormat="1" ht="11.25" customHeight="1">
      <c r="A16" s="131">
        <v>5</v>
      </c>
      <c r="B16" s="126" t="s">
        <v>5</v>
      </c>
      <c r="C16" s="127"/>
      <c r="D16" s="231">
        <v>21972</v>
      </c>
      <c r="E16" s="215">
        <f t="shared" si="0"/>
        <v>15.50031040126418</v>
      </c>
      <c r="F16" s="231">
        <v>8538</v>
      </c>
      <c r="G16" s="215">
        <f t="shared" si="1"/>
        <v>6.5740134744947065</v>
      </c>
      <c r="H16" s="232">
        <v>11137</v>
      </c>
      <c r="I16" s="215">
        <f>H16/$H$10*100</f>
        <v>8.6512393869481805</v>
      </c>
      <c r="J16" s="231">
        <v>4152</v>
      </c>
      <c r="K16" s="216">
        <f t="shared" si="2"/>
        <v>3.371552928183974</v>
      </c>
      <c r="L16" s="232" t="s">
        <v>120</v>
      </c>
      <c r="M16" s="213" t="s">
        <v>108</v>
      </c>
      <c r="N16" s="234" t="s">
        <v>120</v>
      </c>
      <c r="O16" s="213" t="s">
        <v>108</v>
      </c>
      <c r="U16" s="217"/>
    </row>
    <row r="17" spans="1:21" s="132" customFormat="1" ht="11.25" customHeight="1">
      <c r="A17" s="131">
        <v>6</v>
      </c>
      <c r="B17" s="133" t="s">
        <v>29</v>
      </c>
      <c r="C17" s="127"/>
      <c r="D17" s="231">
        <v>10175</v>
      </c>
      <c r="E17" s="215">
        <f t="shared" si="0"/>
        <v>7.178029234155427</v>
      </c>
      <c r="F17" s="231">
        <v>4020</v>
      </c>
      <c r="G17" s="215">
        <f t="shared" si="1"/>
        <v>3.0952839268527428</v>
      </c>
      <c r="H17" s="232" t="s">
        <v>112</v>
      </c>
      <c r="I17" s="213" t="s">
        <v>108</v>
      </c>
      <c r="J17" s="232">
        <v>6662</v>
      </c>
      <c r="K17" s="216">
        <f t="shared" si="2"/>
        <v>5.4097508688732256</v>
      </c>
      <c r="L17" s="232">
        <v>10973</v>
      </c>
      <c r="M17" s="216">
        <f>L17/$L$10*100</f>
        <v>9.0611065235342689</v>
      </c>
      <c r="N17" s="232">
        <v>5358</v>
      </c>
      <c r="O17" s="216">
        <f>N17/$N$10*100</f>
        <v>4.1284615740241328</v>
      </c>
      <c r="U17" s="216"/>
    </row>
    <row r="18" spans="1:21" s="132" customFormat="1" ht="11.25" customHeight="1">
      <c r="A18" s="131">
        <v>8</v>
      </c>
      <c r="B18" s="133" t="s">
        <v>30</v>
      </c>
      <c r="C18" s="127"/>
      <c r="D18" s="232" t="s">
        <v>112</v>
      </c>
      <c r="E18" s="213" t="s">
        <v>108</v>
      </c>
      <c r="F18" s="231">
        <v>2193</v>
      </c>
      <c r="G18" s="215">
        <f t="shared" si="1"/>
        <v>1.6885466794995185</v>
      </c>
      <c r="H18" s="232" t="s">
        <v>112</v>
      </c>
      <c r="I18" s="213" t="s">
        <v>108</v>
      </c>
      <c r="J18" s="232" t="s">
        <v>112</v>
      </c>
      <c r="K18" s="213" t="s">
        <v>108</v>
      </c>
      <c r="L18" s="232" t="s">
        <v>112</v>
      </c>
      <c r="M18" s="213" t="s">
        <v>108</v>
      </c>
      <c r="N18" s="232" t="s">
        <v>112</v>
      </c>
      <c r="O18" s="213" t="s">
        <v>108</v>
      </c>
      <c r="U18" s="213"/>
    </row>
    <row r="19" spans="1:21" s="132" customFormat="1" ht="11.25" customHeight="1">
      <c r="A19" s="131">
        <v>9</v>
      </c>
      <c r="B19" s="126" t="s">
        <v>46</v>
      </c>
      <c r="C19" s="127"/>
      <c r="D19" s="231">
        <v>1960</v>
      </c>
      <c r="E19" s="215">
        <f t="shared" si="0"/>
        <v>1.3826965404368192</v>
      </c>
      <c r="F19" s="231">
        <v>1788</v>
      </c>
      <c r="G19" s="215">
        <f t="shared" si="1"/>
        <v>1.3767083734359962</v>
      </c>
      <c r="H19" s="232">
        <v>2535</v>
      </c>
      <c r="I19" s="215">
        <f>H19/$H$10*100</f>
        <v>1.9691920486588521</v>
      </c>
      <c r="J19" s="232">
        <v>1113</v>
      </c>
      <c r="K19" s="216">
        <f>J19/$J$10*100</f>
        <v>0.9037905609510507</v>
      </c>
      <c r="L19" s="232" t="s">
        <v>120</v>
      </c>
      <c r="M19" s="213" t="s">
        <v>108</v>
      </c>
      <c r="N19" s="234" t="s">
        <v>120</v>
      </c>
      <c r="O19" s="213" t="s">
        <v>108</v>
      </c>
      <c r="U19" s="217"/>
    </row>
    <row r="20" spans="1:21" s="132" customFormat="1" ht="11.25" customHeight="1">
      <c r="A20" s="131">
        <v>10</v>
      </c>
      <c r="B20" s="133" t="s">
        <v>81</v>
      </c>
      <c r="C20" s="127"/>
      <c r="D20" s="231">
        <v>2350</v>
      </c>
      <c r="E20" s="215">
        <f t="shared" si="0"/>
        <v>1.6578249336870028</v>
      </c>
      <c r="F20" s="231">
        <v>765</v>
      </c>
      <c r="G20" s="215">
        <f t="shared" si="1"/>
        <v>0.58902791145332045</v>
      </c>
      <c r="H20" s="232" t="s">
        <v>112</v>
      </c>
      <c r="I20" s="213" t="s">
        <v>108</v>
      </c>
      <c r="J20" s="232" t="s">
        <v>112</v>
      </c>
      <c r="K20" s="213" t="s">
        <v>108</v>
      </c>
      <c r="L20" s="232" t="s">
        <v>112</v>
      </c>
      <c r="M20" s="213" t="s">
        <v>108</v>
      </c>
      <c r="N20" s="232" t="s">
        <v>112</v>
      </c>
      <c r="O20" s="213" t="s">
        <v>108</v>
      </c>
      <c r="U20" s="213"/>
    </row>
    <row r="21" spans="1:21" s="132" customFormat="1" ht="11.25" customHeight="1">
      <c r="A21" s="131">
        <v>11</v>
      </c>
      <c r="B21" s="126" t="s">
        <v>55</v>
      </c>
      <c r="C21" s="127"/>
      <c r="D21" s="231">
        <v>286</v>
      </c>
      <c r="E21" s="215">
        <f t="shared" si="0"/>
        <v>0.20176082171680115</v>
      </c>
      <c r="F21" s="231">
        <v>189</v>
      </c>
      <c r="G21" s="215">
        <f t="shared" si="1"/>
        <v>0.14552454282964389</v>
      </c>
      <c r="H21" s="232">
        <v>954</v>
      </c>
      <c r="I21" s="215">
        <f>H21/$H$10*100</f>
        <v>0.74106872363729581</v>
      </c>
      <c r="J21" s="232" t="s">
        <v>112</v>
      </c>
      <c r="K21" s="213" t="s">
        <v>108</v>
      </c>
      <c r="L21" s="234" t="s">
        <v>120</v>
      </c>
      <c r="M21" s="213" t="s">
        <v>108</v>
      </c>
      <c r="N21" s="234" t="s">
        <v>120</v>
      </c>
      <c r="O21" s="213" t="s">
        <v>108</v>
      </c>
      <c r="U21" s="217"/>
    </row>
    <row r="22" spans="1:21" s="132" customFormat="1" ht="10.5" hidden="1" customHeight="1" outlineLevel="1">
      <c r="A22" s="131">
        <v>12</v>
      </c>
      <c r="B22" s="126" t="s">
        <v>340</v>
      </c>
      <c r="C22" s="127"/>
      <c r="D22" s="232" t="s">
        <v>112</v>
      </c>
      <c r="E22" s="213" t="s">
        <v>108</v>
      </c>
      <c r="F22" s="232" t="s">
        <v>112</v>
      </c>
      <c r="G22" s="213" t="s">
        <v>108</v>
      </c>
      <c r="H22" s="232" t="s">
        <v>112</v>
      </c>
      <c r="I22" s="213" t="s">
        <v>108</v>
      </c>
      <c r="J22" s="232" t="s">
        <v>112</v>
      </c>
      <c r="K22" s="213" t="s">
        <v>108</v>
      </c>
      <c r="L22" s="232" t="s">
        <v>112</v>
      </c>
      <c r="M22" s="213" t="s">
        <v>108</v>
      </c>
      <c r="N22" s="232" t="s">
        <v>112</v>
      </c>
      <c r="O22" s="213" t="s">
        <v>108</v>
      </c>
      <c r="U22" s="213"/>
    </row>
    <row r="23" spans="1:21" s="132" customFormat="1" ht="10.5" hidden="1" customHeight="1" outlineLevel="1" collapsed="1">
      <c r="A23" s="131">
        <v>13</v>
      </c>
      <c r="B23" s="126" t="s">
        <v>341</v>
      </c>
      <c r="C23" s="127"/>
      <c r="D23" s="232" t="s">
        <v>112</v>
      </c>
      <c r="E23" s="213" t="s">
        <v>108</v>
      </c>
      <c r="F23" s="232" t="s">
        <v>112</v>
      </c>
      <c r="G23" s="213" t="s">
        <v>108</v>
      </c>
      <c r="H23" s="232" t="s">
        <v>112</v>
      </c>
      <c r="I23" s="213" t="s">
        <v>108</v>
      </c>
      <c r="J23" s="232" t="s">
        <v>112</v>
      </c>
      <c r="K23" s="213" t="s">
        <v>108</v>
      </c>
      <c r="L23" s="232" t="s">
        <v>112</v>
      </c>
      <c r="M23" s="213" t="s">
        <v>108</v>
      </c>
      <c r="N23" s="232" t="s">
        <v>112</v>
      </c>
      <c r="O23" s="213" t="s">
        <v>108</v>
      </c>
      <c r="U23" s="213"/>
    </row>
    <row r="24" spans="1:21" s="132" customFormat="1" ht="11.25" customHeight="1" collapsed="1">
      <c r="A24" s="131"/>
      <c r="B24" s="126" t="s">
        <v>160</v>
      </c>
      <c r="C24" s="127"/>
      <c r="D24" s="232" t="s">
        <v>112</v>
      </c>
      <c r="E24" s="215" t="s">
        <v>108</v>
      </c>
      <c r="F24" s="231">
        <f>SUM(F25:F30)</f>
        <v>2292</v>
      </c>
      <c r="G24" s="215">
        <f t="shared" si="1"/>
        <v>1.7647738209817132</v>
      </c>
      <c r="H24" s="232" t="s">
        <v>112</v>
      </c>
      <c r="I24" s="213" t="s">
        <v>108</v>
      </c>
      <c r="J24" s="231">
        <f>SUM(J25:J31)</f>
        <v>3773</v>
      </c>
      <c r="K24" s="215">
        <f>SUM(K25:K31)</f>
        <v>3.0637931594504173</v>
      </c>
      <c r="L24" s="231">
        <f t="shared" ref="L24:M24" si="3">SUM(L25:L30)</f>
        <v>1595</v>
      </c>
      <c r="M24" s="215">
        <f t="shared" si="3"/>
        <v>1.3170933113129646</v>
      </c>
      <c r="N24" s="231">
        <f>SUM(N25:N32)</f>
        <v>3571</v>
      </c>
      <c r="O24" s="215">
        <f>SUM(O25:O32)</f>
        <v>2.7515371931392645</v>
      </c>
      <c r="U24" s="215"/>
    </row>
    <row r="25" spans="1:21" s="132" customFormat="1" ht="10.5" hidden="1" customHeight="1" outlineLevel="1">
      <c r="A25" s="131"/>
      <c r="B25" s="133" t="s">
        <v>59</v>
      </c>
      <c r="C25" s="127"/>
      <c r="D25" s="232" t="s">
        <v>112</v>
      </c>
      <c r="E25" s="213" t="s">
        <v>108</v>
      </c>
      <c r="F25" s="232" t="s">
        <v>112</v>
      </c>
      <c r="G25" s="213" t="s">
        <v>108</v>
      </c>
      <c r="H25" s="232" t="s">
        <v>112</v>
      </c>
      <c r="I25" s="213" t="s">
        <v>108</v>
      </c>
      <c r="J25" s="232">
        <v>948</v>
      </c>
      <c r="K25" s="216">
        <f>J25/$J$10*100</f>
        <v>0.76980543735992468</v>
      </c>
      <c r="L25" s="232">
        <v>1595</v>
      </c>
      <c r="M25" s="216">
        <f>L25/$L$10*100</f>
        <v>1.3170933113129646</v>
      </c>
      <c r="N25" s="232">
        <v>1322</v>
      </c>
      <c r="O25" s="216">
        <f>N25/$N$10*100</f>
        <v>1.0186312431616096</v>
      </c>
      <c r="U25" s="216"/>
    </row>
    <row r="26" spans="1:21" s="132" customFormat="1" ht="10.5" hidden="1" customHeight="1" outlineLevel="1">
      <c r="A26" s="131"/>
      <c r="B26" s="133" t="s">
        <v>229</v>
      </c>
      <c r="C26" s="127"/>
      <c r="D26" s="232" t="s">
        <v>112</v>
      </c>
      <c r="E26" s="213" t="s">
        <v>108</v>
      </c>
      <c r="F26" s="231">
        <v>1594</v>
      </c>
      <c r="G26" s="215">
        <f t="shared" ref="G26:G30" si="4">F26/$H$10*100</f>
        <v>1.2382217457839093</v>
      </c>
      <c r="H26" s="232" t="s">
        <v>112</v>
      </c>
      <c r="I26" s="213" t="s">
        <v>108</v>
      </c>
      <c r="J26" s="232" t="s">
        <v>112</v>
      </c>
      <c r="K26" s="213" t="s">
        <v>108</v>
      </c>
      <c r="L26" s="232" t="s">
        <v>112</v>
      </c>
      <c r="M26" s="213" t="s">
        <v>108</v>
      </c>
      <c r="N26" s="232" t="s">
        <v>112</v>
      </c>
      <c r="O26" s="213" t="s">
        <v>108</v>
      </c>
      <c r="U26" s="213"/>
    </row>
    <row r="27" spans="1:21" s="132" customFormat="1" ht="10.5" hidden="1" customHeight="1" outlineLevel="1">
      <c r="A27" s="131"/>
      <c r="B27" s="133" t="s">
        <v>36</v>
      </c>
      <c r="C27" s="127"/>
      <c r="D27" s="232" t="s">
        <v>112</v>
      </c>
      <c r="E27" s="213" t="s">
        <v>108</v>
      </c>
      <c r="F27" s="231">
        <v>91</v>
      </c>
      <c r="G27" s="215">
        <f t="shared" si="4"/>
        <v>7.0688945336471617E-2</v>
      </c>
      <c r="H27" s="232" t="s">
        <v>112</v>
      </c>
      <c r="I27" s="213" t="s">
        <v>108</v>
      </c>
      <c r="J27" s="232" t="s">
        <v>112</v>
      </c>
      <c r="K27" s="213" t="s">
        <v>108</v>
      </c>
      <c r="L27" s="232" t="s">
        <v>112</v>
      </c>
      <c r="M27" s="213" t="s">
        <v>108</v>
      </c>
      <c r="N27" s="232" t="s">
        <v>112</v>
      </c>
      <c r="O27" s="213" t="s">
        <v>108</v>
      </c>
      <c r="U27" s="213"/>
    </row>
    <row r="28" spans="1:21" s="132" customFormat="1" ht="10.5" hidden="1" customHeight="1" outlineLevel="1">
      <c r="A28" s="131"/>
      <c r="B28" s="133" t="s">
        <v>233</v>
      </c>
      <c r="C28" s="127"/>
      <c r="D28" s="232" t="s">
        <v>112</v>
      </c>
      <c r="E28" s="213" t="s">
        <v>108</v>
      </c>
      <c r="F28" s="231">
        <v>298</v>
      </c>
      <c r="G28" s="215">
        <f t="shared" si="4"/>
        <v>0.23148687593701692</v>
      </c>
      <c r="H28" s="232" t="s">
        <v>112</v>
      </c>
      <c r="I28" s="213" t="s">
        <v>108</v>
      </c>
      <c r="J28" s="232" t="s">
        <v>112</v>
      </c>
      <c r="K28" s="213" t="s">
        <v>108</v>
      </c>
      <c r="L28" s="232" t="s">
        <v>112</v>
      </c>
      <c r="M28" s="213" t="s">
        <v>108</v>
      </c>
      <c r="N28" s="232" t="s">
        <v>112</v>
      </c>
      <c r="O28" s="213" t="s">
        <v>108</v>
      </c>
      <c r="U28" s="213"/>
    </row>
    <row r="29" spans="1:21" s="132" customFormat="1" ht="10.5" hidden="1" customHeight="1" outlineLevel="1">
      <c r="A29" s="131"/>
      <c r="B29" s="133" t="s">
        <v>51</v>
      </c>
      <c r="C29" s="127"/>
      <c r="D29" s="232" t="s">
        <v>112</v>
      </c>
      <c r="E29" s="213" t="s">
        <v>108</v>
      </c>
      <c r="F29" s="231">
        <v>89</v>
      </c>
      <c r="G29" s="215">
        <f t="shared" si="4"/>
        <v>6.913534214226344E-2</v>
      </c>
      <c r="H29" s="232" t="s">
        <v>112</v>
      </c>
      <c r="I29" s="213" t="s">
        <v>108</v>
      </c>
      <c r="J29" s="232" t="s">
        <v>112</v>
      </c>
      <c r="K29" s="213" t="s">
        <v>108</v>
      </c>
      <c r="L29" s="232" t="s">
        <v>112</v>
      </c>
      <c r="M29" s="213" t="s">
        <v>108</v>
      </c>
      <c r="N29" s="232" t="s">
        <v>112</v>
      </c>
      <c r="O29" s="213" t="s">
        <v>108</v>
      </c>
      <c r="U29" s="213"/>
    </row>
    <row r="30" spans="1:21" s="132" customFormat="1" ht="10.5" hidden="1" customHeight="1" outlineLevel="1">
      <c r="A30" s="131"/>
      <c r="B30" s="133" t="s">
        <v>234</v>
      </c>
      <c r="C30" s="127"/>
      <c r="D30" s="232" t="s">
        <v>112</v>
      </c>
      <c r="E30" s="213" t="s">
        <v>108</v>
      </c>
      <c r="F30" s="231">
        <v>220</v>
      </c>
      <c r="G30" s="215">
        <f t="shared" si="4"/>
        <v>0.17089635136289838</v>
      </c>
      <c r="H30" s="232" t="s">
        <v>112</v>
      </c>
      <c r="I30" s="213" t="s">
        <v>108</v>
      </c>
      <c r="J30" s="232" t="s">
        <v>112</v>
      </c>
      <c r="K30" s="213" t="s">
        <v>108</v>
      </c>
      <c r="L30" s="232" t="s">
        <v>112</v>
      </c>
      <c r="M30" s="213" t="s">
        <v>108</v>
      </c>
      <c r="N30" s="232" t="s">
        <v>112</v>
      </c>
      <c r="O30" s="213" t="s">
        <v>108</v>
      </c>
      <c r="U30" s="213"/>
    </row>
    <row r="31" spans="1:21" s="132" customFormat="1" ht="10.5" hidden="1" customHeight="1" outlineLevel="1">
      <c r="A31" s="131"/>
      <c r="B31" s="133" t="s">
        <v>66</v>
      </c>
      <c r="C31" s="127"/>
      <c r="D31" s="232"/>
      <c r="E31" s="213"/>
      <c r="F31" s="231"/>
      <c r="G31" s="215"/>
      <c r="H31" s="232"/>
      <c r="I31" s="213"/>
      <c r="J31" s="232">
        <v>2825</v>
      </c>
      <c r="K31" s="216">
        <f>J31/$J$10*100</f>
        <v>2.2939877220904927</v>
      </c>
      <c r="L31" s="232"/>
      <c r="M31" s="213"/>
      <c r="N31" s="232"/>
      <c r="O31" s="213"/>
      <c r="U31" s="213"/>
    </row>
    <row r="32" spans="1:21" s="132" customFormat="1" ht="10.5" hidden="1" customHeight="1" outlineLevel="1">
      <c r="A32" s="131"/>
      <c r="B32" s="133" t="s">
        <v>674</v>
      </c>
      <c r="C32" s="127"/>
      <c r="D32" s="232"/>
      <c r="E32" s="213"/>
      <c r="F32" s="231"/>
      <c r="G32" s="215"/>
      <c r="H32" s="232"/>
      <c r="I32" s="213"/>
      <c r="J32" s="232"/>
      <c r="K32" s="216"/>
      <c r="L32" s="232"/>
      <c r="M32" s="213"/>
      <c r="N32" s="232">
        <v>2249</v>
      </c>
      <c r="O32" s="216">
        <f>N32/$N$10*100</f>
        <v>1.7329059499776547</v>
      </c>
      <c r="U32" s="213"/>
    </row>
    <row r="33" spans="1:24" s="128" customFormat="1" ht="18" customHeight="1" collapsed="1">
      <c r="A33" s="125"/>
      <c r="B33" s="129" t="s">
        <v>121</v>
      </c>
      <c r="C33" s="130"/>
      <c r="D33" s="233"/>
      <c r="E33" s="215"/>
      <c r="F33" s="233"/>
      <c r="G33" s="213"/>
      <c r="H33" s="150"/>
      <c r="I33" s="213"/>
      <c r="J33" s="233"/>
      <c r="K33" s="215"/>
      <c r="L33" s="233"/>
      <c r="M33" s="215"/>
      <c r="N33" s="233"/>
      <c r="O33" s="215"/>
      <c r="U33" s="215"/>
    </row>
    <row r="34" spans="1:24" s="128" customFormat="1" ht="12" customHeight="1">
      <c r="A34" s="125"/>
      <c r="B34" s="126" t="s">
        <v>113</v>
      </c>
      <c r="C34" s="127"/>
      <c r="D34" s="441">
        <v>829</v>
      </c>
      <c r="E34" s="442">
        <v>0.6</v>
      </c>
      <c r="F34" s="441">
        <v>1218</v>
      </c>
      <c r="G34" s="442">
        <f>F34/$F$35*100</f>
        <v>0.93521810238257952</v>
      </c>
      <c r="H34" s="443">
        <v>1167</v>
      </c>
      <c r="I34" s="442">
        <f>H34/$H$10*100</f>
        <v>0.90652746382046556</v>
      </c>
      <c r="J34" s="441">
        <v>1440</v>
      </c>
      <c r="K34" s="442">
        <f>J34/J6*100</f>
        <v>1.1546695961061975</v>
      </c>
      <c r="L34" s="441">
        <v>3284</v>
      </c>
      <c r="M34" s="442">
        <f>L34/L6*100</f>
        <v>2.6351264603928617</v>
      </c>
      <c r="N34" s="441">
        <v>2338</v>
      </c>
      <c r="O34" s="442">
        <f>N34/N6*100</f>
        <v>1.7703001484083956</v>
      </c>
      <c r="P34" s="444"/>
      <c r="Q34" s="444"/>
      <c r="R34" s="444"/>
      <c r="S34" s="444"/>
      <c r="T34" s="444"/>
      <c r="U34" s="442"/>
    </row>
    <row r="35" spans="1:24" s="128" customFormat="1" ht="12.75" customHeight="1">
      <c r="A35" s="125"/>
      <c r="B35" s="126" t="s">
        <v>114</v>
      </c>
      <c r="C35" s="127"/>
      <c r="D35" s="441">
        <v>142170</v>
      </c>
      <c r="E35" s="442">
        <v>99.4</v>
      </c>
      <c r="F35" s="441">
        <v>130237</v>
      </c>
      <c r="G35" s="442">
        <f>F35/$F$6*100</f>
        <v>99.07344718725038</v>
      </c>
      <c r="H35" s="443">
        <v>129794</v>
      </c>
      <c r="I35" s="442">
        <f>H35/$H$6*100</f>
        <v>99.10889501454632</v>
      </c>
      <c r="J35" s="441">
        <f>SUM(J37:J50)</f>
        <v>123271</v>
      </c>
      <c r="K35" s="445">
        <f>J35/J6*100</f>
        <v>98.845330403893811</v>
      </c>
      <c r="L35" s="441">
        <f>SUM(L37:L50)</f>
        <v>121340</v>
      </c>
      <c r="M35" s="445">
        <f>L35/L6*100</f>
        <v>97.364873539607132</v>
      </c>
      <c r="N35" s="441">
        <f>SUM(N37:N50)</f>
        <v>129730</v>
      </c>
      <c r="O35" s="445">
        <f>N35/N6*100</f>
        <v>98.229699851591604</v>
      </c>
      <c r="P35" s="444"/>
      <c r="Q35" s="444"/>
      <c r="R35" s="444"/>
      <c r="S35" s="444"/>
      <c r="T35" s="444"/>
      <c r="U35" s="445"/>
    </row>
    <row r="36" spans="1:24" s="128" customFormat="1" ht="15.75" customHeight="1">
      <c r="A36" s="125"/>
      <c r="B36" s="126" t="s">
        <v>119</v>
      </c>
      <c r="C36" s="127"/>
      <c r="D36" s="231"/>
      <c r="E36" s="215"/>
      <c r="F36" s="231"/>
      <c r="G36" s="215"/>
      <c r="H36" s="232"/>
      <c r="I36" s="215"/>
      <c r="J36" s="231"/>
      <c r="K36" s="214"/>
      <c r="L36" s="231"/>
      <c r="M36" s="214"/>
      <c r="N36" s="231"/>
      <c r="O36" s="214"/>
      <c r="U36" s="214"/>
    </row>
    <row r="37" spans="1:24" s="132" customFormat="1" ht="18" customHeight="1">
      <c r="A37" s="131">
        <v>1</v>
      </c>
      <c r="B37" s="126" t="s">
        <v>74</v>
      </c>
      <c r="C37" s="127"/>
      <c r="D37" s="231">
        <v>30026</v>
      </c>
      <c r="E37" s="215">
        <f>D37/$D$35*100</f>
        <v>21.11978617148484</v>
      </c>
      <c r="F37" s="231">
        <v>39704</v>
      </c>
      <c r="G37" s="215">
        <f>F37/$F$35*100</f>
        <v>30.485960210999945</v>
      </c>
      <c r="H37" s="232">
        <v>32919</v>
      </c>
      <c r="I37" s="215">
        <f>H37/$H$35*100</f>
        <v>25.362497496032173</v>
      </c>
      <c r="J37" s="232">
        <v>42083</v>
      </c>
      <c r="K37" s="216">
        <f t="shared" ref="K37:K42" si="5">J37/$J$35*100</f>
        <v>34.138605186945838</v>
      </c>
      <c r="L37" s="232">
        <v>36578</v>
      </c>
      <c r="M37" s="216">
        <f>L37/$L$35*100</f>
        <v>30.145046975440909</v>
      </c>
      <c r="N37" s="232">
        <v>56267</v>
      </c>
      <c r="O37" s="216">
        <f>N37/$N$35*100</f>
        <v>43.372388807523315</v>
      </c>
      <c r="U37" s="216"/>
      <c r="V37" s="440"/>
      <c r="X37" s="232"/>
    </row>
    <row r="38" spans="1:24" s="132" customFormat="1" ht="11.25" customHeight="1">
      <c r="A38" s="131">
        <v>2</v>
      </c>
      <c r="B38" s="126" t="s">
        <v>20</v>
      </c>
      <c r="C38" s="127"/>
      <c r="D38" s="231">
        <v>32037</v>
      </c>
      <c r="E38" s="215">
        <f t="shared" ref="E38:E49" si="6">D38/$D$35*100</f>
        <v>22.534289934585356</v>
      </c>
      <c r="F38" s="231">
        <v>23628</v>
      </c>
      <c r="G38" s="215">
        <f t="shared" ref="G38:G47" si="7">F38/$F$35*100</f>
        <v>18.142309789076837</v>
      </c>
      <c r="H38" s="232">
        <v>38263</v>
      </c>
      <c r="I38" s="215">
        <f t="shared" ref="I38:I42" si="8">H38/$H$35*100</f>
        <v>29.479791053515569</v>
      </c>
      <c r="J38" s="232">
        <v>42218</v>
      </c>
      <c r="K38" s="216">
        <f t="shared" si="5"/>
        <v>34.24811999578165</v>
      </c>
      <c r="L38" s="232">
        <v>32970</v>
      </c>
      <c r="M38" s="216">
        <f>L38/$L$35*100</f>
        <v>27.171583978902259</v>
      </c>
      <c r="N38" s="232">
        <v>40458</v>
      </c>
      <c r="O38" s="216">
        <f>N38/$N$35*100</f>
        <v>31.186310028520776</v>
      </c>
      <c r="U38" s="216"/>
      <c r="X38" s="232"/>
    </row>
    <row r="39" spans="1:24" s="132" customFormat="1" ht="11.25" customHeight="1">
      <c r="A39" s="131">
        <v>3</v>
      </c>
      <c r="B39" s="126" t="s">
        <v>49</v>
      </c>
      <c r="C39" s="127"/>
      <c r="D39" s="231">
        <v>25444</v>
      </c>
      <c r="E39" s="215">
        <f t="shared" si="6"/>
        <v>17.896884012098194</v>
      </c>
      <c r="F39" s="231">
        <v>29229</v>
      </c>
      <c r="G39" s="215">
        <f t="shared" si="7"/>
        <v>22.442930964318897</v>
      </c>
      <c r="H39" s="232">
        <v>16568</v>
      </c>
      <c r="I39" s="215">
        <f t="shared" si="8"/>
        <v>12.764842750820533</v>
      </c>
      <c r="J39" s="232">
        <v>13638</v>
      </c>
      <c r="K39" s="216">
        <f t="shared" si="5"/>
        <v>11.063429354836094</v>
      </c>
      <c r="L39" s="232">
        <v>16764</v>
      </c>
      <c r="M39" s="216">
        <f>L39/$L$35*100</f>
        <v>13.815724410746663</v>
      </c>
      <c r="N39" s="232">
        <v>11928</v>
      </c>
      <c r="O39" s="216">
        <f>N39/$N$35*100</f>
        <v>9.194480844831574</v>
      </c>
      <c r="U39" s="216"/>
      <c r="X39" s="232"/>
    </row>
    <row r="40" spans="1:24" s="132" customFormat="1" ht="11.25" customHeight="1">
      <c r="A40" s="131">
        <v>4</v>
      </c>
      <c r="B40" s="133" t="s">
        <v>43</v>
      </c>
      <c r="C40" s="134"/>
      <c r="D40" s="231">
        <v>5547</v>
      </c>
      <c r="E40" s="215">
        <f t="shared" si="6"/>
        <v>3.9016670183583035</v>
      </c>
      <c r="F40" s="231">
        <v>13626</v>
      </c>
      <c r="G40" s="215">
        <f t="shared" si="7"/>
        <v>10.462464583797232</v>
      </c>
      <c r="H40" s="232">
        <v>14097</v>
      </c>
      <c r="I40" s="215">
        <f t="shared" si="8"/>
        <v>10.861056751467709</v>
      </c>
      <c r="J40" s="232">
        <v>5857</v>
      </c>
      <c r="K40" s="216">
        <f t="shared" si="5"/>
        <v>4.7513202618620767</v>
      </c>
      <c r="L40" s="232">
        <v>17173</v>
      </c>
      <c r="M40" s="216">
        <f>L40/$L$35*100</f>
        <v>14.152793802538321</v>
      </c>
      <c r="N40" s="232">
        <v>10859</v>
      </c>
      <c r="O40" s="216">
        <f>N40/$N$35*100</f>
        <v>8.3704617282047327</v>
      </c>
      <c r="U40" s="216"/>
      <c r="X40" s="232"/>
    </row>
    <row r="41" spans="1:24" s="132" customFormat="1" ht="11.25" customHeight="1">
      <c r="A41" s="131">
        <v>5</v>
      </c>
      <c r="B41" s="133" t="s">
        <v>5</v>
      </c>
      <c r="C41" s="134"/>
      <c r="D41" s="231">
        <v>22254</v>
      </c>
      <c r="E41" s="215">
        <f t="shared" si="6"/>
        <v>15.653091369487235</v>
      </c>
      <c r="F41" s="231">
        <v>8827</v>
      </c>
      <c r="G41" s="215">
        <f t="shared" si="7"/>
        <v>6.7776438339335208</v>
      </c>
      <c r="H41" s="232">
        <v>11539</v>
      </c>
      <c r="I41" s="215">
        <f t="shared" si="8"/>
        <v>8.8902414595435832</v>
      </c>
      <c r="J41" s="232">
        <v>5323</v>
      </c>
      <c r="K41" s="216">
        <f t="shared" si="5"/>
        <v>4.3181283513559556</v>
      </c>
      <c r="L41" s="150" t="s">
        <v>120</v>
      </c>
      <c r="M41" s="213" t="s">
        <v>108</v>
      </c>
      <c r="N41" s="150" t="s">
        <v>120</v>
      </c>
      <c r="O41" s="213" t="s">
        <v>108</v>
      </c>
      <c r="U41" s="213"/>
      <c r="X41" s="232"/>
    </row>
    <row r="42" spans="1:24" s="132" customFormat="1" ht="11.25" customHeight="1">
      <c r="A42" s="131">
        <v>6</v>
      </c>
      <c r="B42" s="133" t="s">
        <v>29</v>
      </c>
      <c r="C42" s="134"/>
      <c r="D42" s="231">
        <v>14921</v>
      </c>
      <c r="E42" s="215">
        <f t="shared" si="6"/>
        <v>10.495181824576212</v>
      </c>
      <c r="F42" s="231">
        <v>5785</v>
      </c>
      <c r="G42" s="215">
        <f t="shared" si="7"/>
        <v>4.4419020708400838</v>
      </c>
      <c r="H42" s="232">
        <v>12213</v>
      </c>
      <c r="I42" s="215">
        <f t="shared" si="8"/>
        <v>9.4095258640615125</v>
      </c>
      <c r="J42" s="232">
        <v>7970</v>
      </c>
      <c r="K42" s="216">
        <f t="shared" si="5"/>
        <v>6.4654298253441596</v>
      </c>
      <c r="L42" s="232">
        <v>12002</v>
      </c>
      <c r="M42" s="216">
        <f>L42/$L$35*100</f>
        <v>9.8912147684193172</v>
      </c>
      <c r="N42" s="232">
        <v>7236</v>
      </c>
      <c r="O42" s="216">
        <f>N42/$N$35*100</f>
        <v>5.5777383797117084</v>
      </c>
      <c r="U42" s="216"/>
      <c r="X42" s="232"/>
    </row>
    <row r="43" spans="1:24" ht="11.25" customHeight="1">
      <c r="A43" s="131">
        <v>7</v>
      </c>
      <c r="B43" s="126" t="s">
        <v>76</v>
      </c>
      <c r="C43" s="135"/>
      <c r="D43" s="231">
        <v>2664</v>
      </c>
      <c r="E43" s="215">
        <f t="shared" si="6"/>
        <v>1.8738130407258917</v>
      </c>
      <c r="F43" s="231">
        <v>1666</v>
      </c>
      <c r="G43" s="215">
        <f t="shared" si="7"/>
        <v>1.2792063699255971</v>
      </c>
      <c r="H43" s="232" t="s">
        <v>112</v>
      </c>
      <c r="I43" s="213" t="s">
        <v>108</v>
      </c>
      <c r="J43" s="150" t="s">
        <v>120</v>
      </c>
      <c r="K43" s="213" t="s">
        <v>108</v>
      </c>
      <c r="L43" s="150" t="s">
        <v>120</v>
      </c>
      <c r="M43" s="213" t="s">
        <v>108</v>
      </c>
      <c r="N43" s="150" t="s">
        <v>120</v>
      </c>
      <c r="O43" s="213" t="s">
        <v>108</v>
      </c>
      <c r="U43" s="213"/>
      <c r="X43" s="232"/>
    </row>
    <row r="44" spans="1:24" s="132" customFormat="1" ht="11.25" customHeight="1">
      <c r="A44" s="131">
        <v>8</v>
      </c>
      <c r="B44" s="126" t="s">
        <v>30</v>
      </c>
      <c r="C44" s="135"/>
      <c r="D44" s="231">
        <v>1147</v>
      </c>
      <c r="E44" s="215">
        <f t="shared" si="6"/>
        <v>0.80678061475698104</v>
      </c>
      <c r="F44" s="231">
        <v>1329</v>
      </c>
      <c r="G44" s="215">
        <f t="shared" si="7"/>
        <v>1.0204473383139967</v>
      </c>
      <c r="H44" s="232" t="s">
        <v>112</v>
      </c>
      <c r="I44" s="213" t="s">
        <v>108</v>
      </c>
      <c r="J44" s="150" t="s">
        <v>120</v>
      </c>
      <c r="K44" s="213" t="s">
        <v>108</v>
      </c>
      <c r="L44" s="150" t="s">
        <v>120</v>
      </c>
      <c r="M44" s="213" t="s">
        <v>108</v>
      </c>
      <c r="N44" s="150" t="s">
        <v>120</v>
      </c>
      <c r="O44" s="213" t="s">
        <v>108</v>
      </c>
      <c r="U44" s="213"/>
      <c r="X44" s="231"/>
    </row>
    <row r="45" spans="1:24" s="132" customFormat="1" ht="11.25" customHeight="1">
      <c r="A45" s="131">
        <v>9</v>
      </c>
      <c r="B45" s="133" t="s">
        <v>46</v>
      </c>
      <c r="C45" s="134"/>
      <c r="D45" s="231">
        <v>1006</v>
      </c>
      <c r="E45" s="215">
        <f t="shared" si="6"/>
        <v>0.7076035731870296</v>
      </c>
      <c r="F45" s="231">
        <v>1296</v>
      </c>
      <c r="G45" s="215">
        <f t="shared" si="7"/>
        <v>0.99510891682087277</v>
      </c>
      <c r="H45" s="232">
        <v>1091</v>
      </c>
      <c r="I45" s="215">
        <f t="shared" ref="I45" si="9">H45/$H$35*100</f>
        <v>0.84056273787694347</v>
      </c>
      <c r="J45" s="232">
        <v>781</v>
      </c>
      <c r="K45" s="216">
        <f>J45/$J$35*100</f>
        <v>0.63356344963535616</v>
      </c>
      <c r="L45" s="150" t="s">
        <v>120</v>
      </c>
      <c r="M45" s="213" t="s">
        <v>108</v>
      </c>
      <c r="N45" s="150" t="s">
        <v>120</v>
      </c>
      <c r="O45" s="213" t="s">
        <v>108</v>
      </c>
      <c r="U45" s="213"/>
      <c r="X45" s="231"/>
    </row>
    <row r="46" spans="1:24" ht="11.25" customHeight="1">
      <c r="A46" s="131">
        <v>10</v>
      </c>
      <c r="B46" s="126" t="s">
        <v>81</v>
      </c>
      <c r="C46" s="135"/>
      <c r="D46" s="231">
        <v>1529</v>
      </c>
      <c r="E46" s="215">
        <f t="shared" si="6"/>
        <v>1.0754730252514595</v>
      </c>
      <c r="F46" s="231">
        <v>550</v>
      </c>
      <c r="G46" s="215">
        <f t="shared" si="7"/>
        <v>0.42230702488540128</v>
      </c>
      <c r="H46" s="232" t="s">
        <v>112</v>
      </c>
      <c r="I46" s="213" t="s">
        <v>108</v>
      </c>
      <c r="J46" s="150" t="s">
        <v>120</v>
      </c>
      <c r="K46" s="213" t="s">
        <v>108</v>
      </c>
      <c r="L46" s="150" t="s">
        <v>120</v>
      </c>
      <c r="M46" s="213" t="s">
        <v>108</v>
      </c>
      <c r="N46" s="150" t="s">
        <v>120</v>
      </c>
      <c r="O46" s="213" t="s">
        <v>108</v>
      </c>
      <c r="U46" s="213"/>
      <c r="X46" s="233"/>
    </row>
    <row r="47" spans="1:24" s="132" customFormat="1" ht="11.25" customHeight="1">
      <c r="A47" s="131">
        <v>11</v>
      </c>
      <c r="B47" s="133" t="s">
        <v>55</v>
      </c>
      <c r="C47" s="134"/>
      <c r="D47" s="231">
        <v>90</v>
      </c>
      <c r="E47" s="215">
        <f t="shared" si="6"/>
        <v>6.3304494619117954E-2</v>
      </c>
      <c r="F47" s="231">
        <v>71</v>
      </c>
      <c r="G47" s="215">
        <f t="shared" si="7"/>
        <v>5.4515997757933608E-2</v>
      </c>
      <c r="H47" s="232">
        <v>162</v>
      </c>
      <c r="I47" s="215">
        <f t="shared" ref="I47" si="10">H47/$H$35*100</f>
        <v>0.12481316547760299</v>
      </c>
      <c r="J47" s="232">
        <v>93</v>
      </c>
      <c r="K47" s="216">
        <f>J47/$J$35*100</f>
        <v>7.544353497578507E-2</v>
      </c>
      <c r="L47" s="232">
        <v>90</v>
      </c>
      <c r="M47" s="216">
        <f>L47/$L$35*100</f>
        <v>7.4171748805010707E-2</v>
      </c>
      <c r="N47" s="232">
        <v>142</v>
      </c>
      <c r="O47" s="216">
        <f>N47/$N$35*100</f>
        <v>0.10945810529561398</v>
      </c>
      <c r="U47" s="216"/>
    </row>
    <row r="48" spans="1:24" s="132" customFormat="1" ht="11.25" customHeight="1">
      <c r="A48" s="132">
        <v>12</v>
      </c>
      <c r="B48" s="126" t="s">
        <v>342</v>
      </c>
      <c r="C48" s="134"/>
      <c r="D48" s="231">
        <v>198</v>
      </c>
      <c r="E48" s="215">
        <f t="shared" si="6"/>
        <v>0.13926988816205951</v>
      </c>
      <c r="F48" s="232" t="s">
        <v>112</v>
      </c>
      <c r="G48" s="213" t="s">
        <v>108</v>
      </c>
      <c r="H48" s="232" t="s">
        <v>112</v>
      </c>
      <c r="I48" s="213" t="s">
        <v>108</v>
      </c>
      <c r="J48" s="232" t="s">
        <v>112</v>
      </c>
      <c r="K48" s="213" t="s">
        <v>108</v>
      </c>
      <c r="L48" s="150" t="s">
        <v>120</v>
      </c>
      <c r="M48" s="213" t="s">
        <v>108</v>
      </c>
      <c r="N48" s="232" t="s">
        <v>112</v>
      </c>
      <c r="O48" s="213" t="s">
        <v>108</v>
      </c>
      <c r="U48" s="213"/>
      <c r="X48" s="232"/>
    </row>
    <row r="49" spans="1:24" s="132" customFormat="1" ht="11.25" customHeight="1">
      <c r="A49" s="132">
        <v>13</v>
      </c>
      <c r="B49" s="126" t="s">
        <v>341</v>
      </c>
      <c r="C49" s="134"/>
      <c r="D49" s="231">
        <v>5307</v>
      </c>
      <c r="E49" s="215">
        <f t="shared" si="6"/>
        <v>3.7328550327073224</v>
      </c>
      <c r="F49" s="232" t="s">
        <v>112</v>
      </c>
      <c r="G49" s="213" t="s">
        <v>108</v>
      </c>
      <c r="H49" s="232" t="s">
        <v>112</v>
      </c>
      <c r="I49" s="213" t="s">
        <v>108</v>
      </c>
      <c r="J49" s="232" t="s">
        <v>112</v>
      </c>
      <c r="K49" s="213" t="s">
        <v>108</v>
      </c>
      <c r="L49" s="150" t="s">
        <v>120</v>
      </c>
      <c r="M49" s="213" t="s">
        <v>108</v>
      </c>
      <c r="N49" s="232" t="s">
        <v>112</v>
      </c>
      <c r="O49" s="213" t="s">
        <v>108</v>
      </c>
      <c r="U49" s="213"/>
      <c r="X49" s="232"/>
    </row>
    <row r="50" spans="1:24" s="132" customFormat="1" ht="11.25" customHeight="1">
      <c r="B50" s="126" t="s">
        <v>160</v>
      </c>
      <c r="C50" s="134"/>
      <c r="D50" s="232" t="s">
        <v>112</v>
      </c>
      <c r="E50" s="215" t="s">
        <v>108</v>
      </c>
      <c r="F50" s="231">
        <f>F51+F52+F53+F54+F55+F56+F57+F58+F59+F60</f>
        <v>4526</v>
      </c>
      <c r="G50" s="215">
        <f>F50/$F$35*100</f>
        <v>3.475202899329684</v>
      </c>
      <c r="H50" s="231">
        <f t="shared" ref="H50:L50" si="11">SUM(H51:H64)</f>
        <v>2942</v>
      </c>
      <c r="I50" s="215">
        <f t="shared" ref="I50" si="12">H50/$H$35*100</f>
        <v>2.2666687212043701</v>
      </c>
      <c r="J50" s="231">
        <f t="shared" si="11"/>
        <v>5308</v>
      </c>
      <c r="K50" s="216">
        <f>J50/$J$35*100</f>
        <v>4.3059600392630868</v>
      </c>
      <c r="L50" s="231">
        <f t="shared" si="11"/>
        <v>5763</v>
      </c>
      <c r="M50" s="216">
        <f>L50/$L$35*100</f>
        <v>4.7494643151475193</v>
      </c>
      <c r="N50" s="231">
        <f>SUM(N51:N65)</f>
        <v>2840</v>
      </c>
      <c r="O50" s="216">
        <f>SUM(O51:O65)</f>
        <v>2.1891621059122794</v>
      </c>
      <c r="U50" s="216"/>
      <c r="X50" s="231"/>
    </row>
    <row r="51" spans="1:24" s="132" customFormat="1" ht="10.5" hidden="1" customHeight="1" outlineLevel="1">
      <c r="A51" s="131"/>
      <c r="B51" s="133" t="s">
        <v>59</v>
      </c>
      <c r="C51" s="134"/>
      <c r="D51" s="232" t="s">
        <v>112</v>
      </c>
      <c r="E51" s="213" t="s">
        <v>108</v>
      </c>
      <c r="F51" s="231">
        <v>166</v>
      </c>
      <c r="G51" s="215">
        <f t="shared" ref="G51:G55" si="13">F51/$F$6*100</f>
        <v>0.12627895477539841</v>
      </c>
      <c r="H51" s="232">
        <v>351</v>
      </c>
      <c r="I51" s="215">
        <f>H51/$H$10*100</f>
        <v>0.27265736058353335</v>
      </c>
      <c r="J51" s="232">
        <v>974</v>
      </c>
      <c r="K51" s="216">
        <f>J51/$L$35*100</f>
        <v>0.8027031481786715</v>
      </c>
      <c r="L51" s="232">
        <v>1412</v>
      </c>
      <c r="M51" s="216">
        <f>L51/$L$35*100</f>
        <v>1.1636723256963903</v>
      </c>
      <c r="N51" s="232">
        <v>1352</v>
      </c>
      <c r="O51" s="216">
        <f>N51/$N$35*100</f>
        <v>1.0421644954906344</v>
      </c>
      <c r="U51" s="216"/>
    </row>
    <row r="52" spans="1:24" s="132" customFormat="1" ht="10.5" hidden="1" customHeight="1" outlineLevel="1">
      <c r="A52" s="131"/>
      <c r="B52" s="126" t="s">
        <v>60</v>
      </c>
      <c r="C52" s="135"/>
      <c r="D52" s="232" t="s">
        <v>112</v>
      </c>
      <c r="E52" s="213" t="s">
        <v>108</v>
      </c>
      <c r="F52" s="231">
        <v>134</v>
      </c>
      <c r="G52" s="215">
        <f t="shared" si="13"/>
        <v>0.10193602373435777</v>
      </c>
      <c r="H52" s="232">
        <v>266</v>
      </c>
      <c r="I52" s="215">
        <f>H52/$H$10*100</f>
        <v>0.20662922482968626</v>
      </c>
      <c r="J52" s="232" t="s">
        <v>112</v>
      </c>
      <c r="K52" s="213" t="s">
        <v>108</v>
      </c>
      <c r="L52" s="150" t="s">
        <v>120</v>
      </c>
      <c r="M52" s="216">
        <v>0.1</v>
      </c>
      <c r="N52" s="150" t="s">
        <v>120</v>
      </c>
      <c r="O52" s="213" t="s">
        <v>108</v>
      </c>
      <c r="U52" s="213"/>
      <c r="X52" s="232"/>
    </row>
    <row r="53" spans="1:24" s="132" customFormat="1" ht="10.5" hidden="1" customHeight="1" outlineLevel="1">
      <c r="A53" s="131"/>
      <c r="B53" s="126" t="s">
        <v>235</v>
      </c>
      <c r="C53" s="135"/>
      <c r="D53" s="232" t="s">
        <v>112</v>
      </c>
      <c r="E53" s="213" t="s">
        <v>108</v>
      </c>
      <c r="F53" s="231">
        <v>1531</v>
      </c>
      <c r="G53" s="215">
        <f t="shared" si="13"/>
        <v>1.1646571069947891</v>
      </c>
      <c r="H53" s="232" t="s">
        <v>112</v>
      </c>
      <c r="I53" s="213" t="s">
        <v>108</v>
      </c>
      <c r="J53" s="150" t="s">
        <v>120</v>
      </c>
      <c r="K53" s="213" t="s">
        <v>108</v>
      </c>
      <c r="L53" s="150" t="s">
        <v>120</v>
      </c>
      <c r="M53" s="213" t="s">
        <v>108</v>
      </c>
      <c r="N53" s="150" t="s">
        <v>120</v>
      </c>
      <c r="O53" s="213" t="s">
        <v>108</v>
      </c>
      <c r="U53" s="213"/>
      <c r="X53" s="150"/>
    </row>
    <row r="54" spans="1:24" ht="10.5" hidden="1" customHeight="1" outlineLevel="1">
      <c r="A54" s="131"/>
      <c r="B54" s="126" t="s">
        <v>36</v>
      </c>
      <c r="C54" s="135"/>
      <c r="D54" s="232" t="s">
        <v>112</v>
      </c>
      <c r="E54" s="213" t="s">
        <v>108</v>
      </c>
      <c r="F54" s="231">
        <v>46</v>
      </c>
      <c r="G54" s="215">
        <f t="shared" si="13"/>
        <v>3.4992963371495947E-2</v>
      </c>
      <c r="H54" s="232" t="s">
        <v>112</v>
      </c>
      <c r="I54" s="213" t="s">
        <v>108</v>
      </c>
      <c r="J54" s="150" t="s">
        <v>120</v>
      </c>
      <c r="K54" s="213" t="s">
        <v>108</v>
      </c>
      <c r="L54" s="150" t="s">
        <v>120</v>
      </c>
      <c r="M54" s="213" t="s">
        <v>108</v>
      </c>
      <c r="N54" s="150" t="s">
        <v>120</v>
      </c>
      <c r="O54" s="213" t="s">
        <v>108</v>
      </c>
      <c r="U54" s="213"/>
      <c r="X54" s="150"/>
    </row>
    <row r="55" spans="1:24" ht="10.5" hidden="1" customHeight="1" outlineLevel="1">
      <c r="A55" s="131"/>
      <c r="B55" s="126" t="s">
        <v>233</v>
      </c>
      <c r="C55" s="135"/>
      <c r="D55" s="232" t="s">
        <v>112</v>
      </c>
      <c r="E55" s="213" t="s">
        <v>108</v>
      </c>
      <c r="F55" s="231">
        <v>106</v>
      </c>
      <c r="G55" s="215">
        <f t="shared" si="13"/>
        <v>8.0635959073447186E-2</v>
      </c>
      <c r="H55" s="232" t="s">
        <v>112</v>
      </c>
      <c r="I55" s="213" t="s">
        <v>108</v>
      </c>
      <c r="J55" s="150" t="s">
        <v>120</v>
      </c>
      <c r="K55" s="213" t="s">
        <v>108</v>
      </c>
      <c r="L55" s="150" t="s">
        <v>120</v>
      </c>
      <c r="M55" s="213" t="s">
        <v>108</v>
      </c>
      <c r="N55" s="150" t="s">
        <v>120</v>
      </c>
      <c r="O55" s="213" t="s">
        <v>108</v>
      </c>
      <c r="U55" s="213"/>
      <c r="X55" s="150"/>
    </row>
    <row r="56" spans="1:24" ht="10.5" hidden="1" customHeight="1" outlineLevel="1">
      <c r="A56" s="131"/>
      <c r="B56" s="126" t="s">
        <v>51</v>
      </c>
      <c r="C56" s="135"/>
      <c r="D56" s="232" t="s">
        <v>112</v>
      </c>
      <c r="E56" s="213" t="s">
        <v>108</v>
      </c>
      <c r="F56" s="231">
        <v>67</v>
      </c>
      <c r="G56" s="216">
        <v>0.1</v>
      </c>
      <c r="H56" s="232" t="s">
        <v>112</v>
      </c>
      <c r="I56" s="213" t="s">
        <v>108</v>
      </c>
      <c r="J56" s="150" t="s">
        <v>120</v>
      </c>
      <c r="K56" s="213" t="s">
        <v>108</v>
      </c>
      <c r="L56" s="150" t="s">
        <v>120</v>
      </c>
      <c r="M56" s="213" t="s">
        <v>108</v>
      </c>
      <c r="N56" s="150" t="s">
        <v>120</v>
      </c>
      <c r="O56" s="213" t="s">
        <v>108</v>
      </c>
      <c r="U56" s="213"/>
      <c r="X56" s="150"/>
    </row>
    <row r="57" spans="1:24" ht="10.5" hidden="1" customHeight="1" outlineLevel="1">
      <c r="A57" s="131"/>
      <c r="B57" s="126" t="s">
        <v>27</v>
      </c>
      <c r="C57" s="135"/>
      <c r="D57" s="232" t="s">
        <v>112</v>
      </c>
      <c r="E57" s="213" t="s">
        <v>108</v>
      </c>
      <c r="F57" s="231">
        <v>196</v>
      </c>
      <c r="G57" s="215">
        <f>F57/$F$6*100</f>
        <v>0.14910045262637406</v>
      </c>
      <c r="H57" s="232" t="s">
        <v>112</v>
      </c>
      <c r="I57" s="213" t="s">
        <v>108</v>
      </c>
      <c r="J57" s="150" t="s">
        <v>120</v>
      </c>
      <c r="K57" s="213" t="s">
        <v>108</v>
      </c>
      <c r="L57" s="150" t="s">
        <v>120</v>
      </c>
      <c r="M57" s="213" t="s">
        <v>108</v>
      </c>
      <c r="N57" s="150" t="s">
        <v>120</v>
      </c>
      <c r="O57" s="213" t="s">
        <v>108</v>
      </c>
      <c r="U57" s="213"/>
      <c r="X57" s="150"/>
    </row>
    <row r="58" spans="1:24" ht="10.5" hidden="1" customHeight="1" outlineLevel="1">
      <c r="A58" s="131"/>
      <c r="B58" s="133" t="s">
        <v>64</v>
      </c>
      <c r="C58" s="134"/>
      <c r="D58" s="232" t="s">
        <v>112</v>
      </c>
      <c r="E58" s="213" t="s">
        <v>108</v>
      </c>
      <c r="F58" s="231">
        <v>1495</v>
      </c>
      <c r="G58" s="215">
        <f>F58/$F$6*100</f>
        <v>1.1372713095736184</v>
      </c>
      <c r="H58" s="232">
        <v>1850</v>
      </c>
      <c r="I58" s="215">
        <f>H58/$H$10*100</f>
        <v>1.4370829546425548</v>
      </c>
      <c r="J58" s="232">
        <v>918</v>
      </c>
      <c r="K58" s="216">
        <f>J58/$L$35*100</f>
        <v>0.75655183781110935</v>
      </c>
      <c r="L58" s="150" t="s">
        <v>120</v>
      </c>
      <c r="M58" s="213" t="s">
        <v>108</v>
      </c>
      <c r="N58" s="232" t="s">
        <v>120</v>
      </c>
      <c r="O58" s="213" t="s">
        <v>108</v>
      </c>
      <c r="U58" s="213"/>
      <c r="X58" s="232"/>
    </row>
    <row r="59" spans="1:24" ht="10.5" hidden="1" customHeight="1" outlineLevel="1">
      <c r="A59" s="131"/>
      <c r="B59" s="126" t="s">
        <v>236</v>
      </c>
      <c r="C59" s="135"/>
      <c r="D59" s="232" t="s">
        <v>112</v>
      </c>
      <c r="E59" s="213" t="s">
        <v>108</v>
      </c>
      <c r="F59" s="231">
        <v>663</v>
      </c>
      <c r="G59" s="215">
        <f>F59/$F$6*100</f>
        <v>0.50435510250656124</v>
      </c>
      <c r="H59" s="232" t="s">
        <v>112</v>
      </c>
      <c r="I59" s="213" t="s">
        <v>108</v>
      </c>
      <c r="J59" s="150" t="s">
        <v>120</v>
      </c>
      <c r="K59" s="213" t="s">
        <v>108</v>
      </c>
      <c r="L59" s="150" t="s">
        <v>120</v>
      </c>
      <c r="M59" s="213" t="s">
        <v>108</v>
      </c>
      <c r="N59" s="150" t="s">
        <v>120</v>
      </c>
      <c r="O59" s="213" t="s">
        <v>108</v>
      </c>
      <c r="U59" s="213"/>
      <c r="X59" s="150"/>
    </row>
    <row r="60" spans="1:24" ht="10.5" hidden="1" customHeight="1" outlineLevel="1">
      <c r="A60" s="131"/>
      <c r="B60" s="220" t="s">
        <v>275</v>
      </c>
      <c r="C60" s="135"/>
      <c r="D60" s="232" t="s">
        <v>112</v>
      </c>
      <c r="E60" s="213" t="s">
        <v>108</v>
      </c>
      <c r="F60" s="233">
        <v>122</v>
      </c>
      <c r="G60" s="216">
        <v>0.1</v>
      </c>
      <c r="H60" s="232" t="s">
        <v>112</v>
      </c>
      <c r="I60" s="213" t="s">
        <v>108</v>
      </c>
      <c r="J60" s="150" t="s">
        <v>120</v>
      </c>
      <c r="K60" s="213" t="s">
        <v>108</v>
      </c>
      <c r="L60" s="150" t="s">
        <v>120</v>
      </c>
      <c r="M60" s="213" t="s">
        <v>108</v>
      </c>
      <c r="N60" s="150" t="s">
        <v>120</v>
      </c>
      <c r="O60" s="213" t="s">
        <v>108</v>
      </c>
      <c r="U60" s="213"/>
      <c r="X60" s="232"/>
    </row>
    <row r="61" spans="1:24" ht="10.5" hidden="1" customHeight="1" outlineLevel="1">
      <c r="A61" s="131"/>
      <c r="B61" s="126" t="s">
        <v>12</v>
      </c>
      <c r="C61" s="135"/>
      <c r="D61" s="232" t="s">
        <v>112</v>
      </c>
      <c r="E61" s="213" t="s">
        <v>108</v>
      </c>
      <c r="F61" s="232" t="s">
        <v>112</v>
      </c>
      <c r="G61" s="213" t="s">
        <v>108</v>
      </c>
      <c r="H61" s="232">
        <v>475</v>
      </c>
      <c r="I61" s="215">
        <f>H61/$H$10*100</f>
        <v>0.36898075862443974</v>
      </c>
      <c r="J61" s="232" t="s">
        <v>112</v>
      </c>
      <c r="K61" s="213" t="s">
        <v>108</v>
      </c>
      <c r="L61" s="150" t="s">
        <v>120</v>
      </c>
      <c r="M61" s="213" t="s">
        <v>108</v>
      </c>
      <c r="N61" s="150" t="s">
        <v>120</v>
      </c>
      <c r="O61" s="213" t="s">
        <v>108</v>
      </c>
      <c r="T61" s="213"/>
      <c r="U61" s="213"/>
      <c r="X61" s="232"/>
    </row>
    <row r="62" spans="1:24" ht="10.5" hidden="1" customHeight="1" outlineLevel="1">
      <c r="A62" s="131"/>
      <c r="B62" s="133" t="s">
        <v>122</v>
      </c>
      <c r="C62" s="134"/>
      <c r="D62" s="232" t="s">
        <v>112</v>
      </c>
      <c r="E62" s="213" t="s">
        <v>108</v>
      </c>
      <c r="F62" s="232" t="s">
        <v>112</v>
      </c>
      <c r="G62" s="213" t="s">
        <v>108</v>
      </c>
      <c r="H62" s="232" t="s">
        <v>112</v>
      </c>
      <c r="I62" s="213" t="s">
        <v>108</v>
      </c>
      <c r="J62" s="231">
        <v>422</v>
      </c>
      <c r="K62" s="216">
        <f>J62/$L$35*100</f>
        <v>0.34778308884127246</v>
      </c>
      <c r="L62" s="233">
        <v>1197</v>
      </c>
      <c r="M62" s="216">
        <f>L62/$L$35*100</f>
        <v>0.9864842591066425</v>
      </c>
      <c r="N62" s="150" t="s">
        <v>120</v>
      </c>
      <c r="O62" s="213" t="s">
        <v>108</v>
      </c>
      <c r="U62" s="213"/>
    </row>
    <row r="63" spans="1:24" ht="10.5" hidden="1" customHeight="1" outlineLevel="1">
      <c r="A63" s="131"/>
      <c r="B63" s="133" t="s">
        <v>66</v>
      </c>
      <c r="C63" s="135"/>
      <c r="D63" s="232" t="s">
        <v>112</v>
      </c>
      <c r="E63" s="213" t="s">
        <v>108</v>
      </c>
      <c r="F63" s="232" t="s">
        <v>112</v>
      </c>
      <c r="G63" s="213" t="s">
        <v>108</v>
      </c>
      <c r="H63" s="232" t="s">
        <v>112</v>
      </c>
      <c r="I63" s="213" t="s">
        <v>108</v>
      </c>
      <c r="J63" s="231">
        <v>2994</v>
      </c>
      <c r="K63" s="216">
        <f>J63/$L$35*100</f>
        <v>2.467446843580023</v>
      </c>
      <c r="L63" s="231">
        <v>3010</v>
      </c>
      <c r="M63" s="216">
        <f>L63/$L$35*100</f>
        <v>2.4806329322564697</v>
      </c>
      <c r="N63" s="150" t="s">
        <v>120</v>
      </c>
      <c r="O63" s="213" t="s">
        <v>108</v>
      </c>
      <c r="U63" s="213"/>
    </row>
    <row r="64" spans="1:24" ht="10.5" hidden="1" customHeight="1" outlineLevel="1">
      <c r="A64" s="131"/>
      <c r="B64" s="126" t="s">
        <v>38</v>
      </c>
      <c r="C64" s="135"/>
      <c r="D64" s="232" t="s">
        <v>112</v>
      </c>
      <c r="E64" s="213" t="s">
        <v>108</v>
      </c>
      <c r="F64" s="232" t="s">
        <v>112</v>
      </c>
      <c r="G64" s="213" t="s">
        <v>108</v>
      </c>
      <c r="H64" s="232" t="s">
        <v>112</v>
      </c>
      <c r="I64" s="213" t="s">
        <v>108</v>
      </c>
      <c r="J64" s="150" t="s">
        <v>120</v>
      </c>
      <c r="K64" s="213" t="s">
        <v>108</v>
      </c>
      <c r="L64" s="231">
        <v>144</v>
      </c>
      <c r="M64" s="216">
        <f>L64/$L$35*100</f>
        <v>0.11867479808801715</v>
      </c>
      <c r="N64" s="150" t="s">
        <v>120</v>
      </c>
      <c r="O64" s="213" t="s">
        <v>108</v>
      </c>
      <c r="U64" s="213"/>
    </row>
    <row r="65" spans="1:21" ht="10.5" hidden="1" customHeight="1" outlineLevel="1">
      <c r="A65" s="131"/>
      <c r="B65" s="126" t="s">
        <v>674</v>
      </c>
      <c r="C65" s="272"/>
      <c r="D65" s="232"/>
      <c r="E65" s="213"/>
      <c r="F65" s="232"/>
      <c r="G65" s="213"/>
      <c r="H65" s="232"/>
      <c r="I65" s="213"/>
      <c r="J65" s="150"/>
      <c r="K65" s="213"/>
      <c r="L65" s="231"/>
      <c r="M65" s="216"/>
      <c r="N65" s="150">
        <v>1488</v>
      </c>
      <c r="O65" s="216">
        <f>N65/$N$35*100</f>
        <v>1.1469976104216451</v>
      </c>
      <c r="U65" s="213"/>
    </row>
    <row r="66" spans="1:21" s="137" customFormat="1" ht="18" customHeight="1" collapsed="1">
      <c r="A66" s="543" t="s">
        <v>297</v>
      </c>
      <c r="B66" s="544"/>
      <c r="C66" s="544"/>
      <c r="D66" s="544"/>
      <c r="E66" s="544"/>
      <c r="F66" s="544"/>
      <c r="G66" s="544"/>
      <c r="H66" s="544"/>
      <c r="I66" s="544"/>
      <c r="J66" s="544"/>
      <c r="K66" s="544"/>
      <c r="L66" s="544"/>
      <c r="M66" s="544"/>
      <c r="N66" s="544"/>
      <c r="O66" s="544"/>
      <c r="U66" s="241"/>
    </row>
    <row r="71" spans="1:21" ht="26.25" customHeight="1"/>
  </sheetData>
  <sortState xmlns:xlrd2="http://schemas.microsoft.com/office/spreadsheetml/2017/richdata2" ref="A12:M27">
    <sortCondition ref="A12:A27"/>
  </sortState>
  <mergeCells count="9">
    <mergeCell ref="A66:O66"/>
    <mergeCell ref="A3:A4"/>
    <mergeCell ref="B3:C4"/>
    <mergeCell ref="H3:I3"/>
    <mergeCell ref="J3:K3"/>
    <mergeCell ref="L3:M3"/>
    <mergeCell ref="N3:O3"/>
    <mergeCell ref="F3:G3"/>
    <mergeCell ref="D3:E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
  <sheetViews>
    <sheetView showGridLines="0" view="pageLayout" zoomScaleNormal="100" zoomScaleSheetLayoutView="130" workbookViewId="0">
      <selection activeCell="I24" sqref="I24"/>
    </sheetView>
  </sheetViews>
  <sheetFormatPr baseColWidth="10" defaultColWidth="11.5703125" defaultRowHeight="12.75"/>
  <cols>
    <col min="1" max="1" width="3.140625" style="30" customWidth="1"/>
    <col min="2" max="2" width="19.42578125" style="30" customWidth="1"/>
    <col min="3" max="3" width="8.85546875" style="30" customWidth="1"/>
    <col min="4" max="4" width="5.42578125" style="30" customWidth="1"/>
    <col min="5" max="5" width="8.85546875" style="30" customWidth="1"/>
    <col min="6" max="6" width="5.42578125" style="30" customWidth="1"/>
    <col min="7" max="7" width="8.85546875" style="30" customWidth="1"/>
    <col min="8" max="8" width="5.42578125" style="30" customWidth="1"/>
    <col min="9" max="9" width="8.85546875" style="30" customWidth="1"/>
    <col min="10" max="10" width="9.42578125" style="30" customWidth="1"/>
    <col min="11" max="11" width="12.140625" style="30" customWidth="1"/>
    <col min="12" max="12" width="5.42578125" style="30" customWidth="1"/>
    <col min="13" max="13" width="11.5703125" style="30" customWidth="1"/>
    <col min="14" max="258" width="11.5703125" style="30"/>
    <col min="259" max="259" width="7.28515625" style="30" customWidth="1"/>
    <col min="260" max="260" width="19.7109375" style="30" customWidth="1"/>
    <col min="261" max="266" width="10" style="30" customWidth="1"/>
    <col min="267" max="267" width="11.42578125" style="30" customWidth="1"/>
    <col min="268" max="269" width="11.5703125" style="30" customWidth="1"/>
    <col min="270" max="514" width="11.5703125" style="30"/>
    <col min="515" max="515" width="7.28515625" style="30" customWidth="1"/>
    <col min="516" max="516" width="19.7109375" style="30" customWidth="1"/>
    <col min="517" max="522" width="10" style="30" customWidth="1"/>
    <col min="523" max="523" width="11.42578125" style="30" customWidth="1"/>
    <col min="524" max="525" width="11.5703125" style="30" customWidth="1"/>
    <col min="526" max="770" width="11.5703125" style="30"/>
    <col min="771" max="771" width="7.28515625" style="30" customWidth="1"/>
    <col min="772" max="772" width="19.7109375" style="30" customWidth="1"/>
    <col min="773" max="778" width="10" style="30" customWidth="1"/>
    <col min="779" max="779" width="11.42578125" style="30" customWidth="1"/>
    <col min="780" max="781" width="11.5703125" style="30" customWidth="1"/>
    <col min="782" max="1026" width="11.5703125" style="30"/>
    <col min="1027" max="1027" width="7.28515625" style="30" customWidth="1"/>
    <col min="1028" max="1028" width="19.7109375" style="30" customWidth="1"/>
    <col min="1029" max="1034" width="10" style="30" customWidth="1"/>
    <col min="1035" max="1035" width="11.42578125" style="30" customWidth="1"/>
    <col min="1036" max="1037" width="11.5703125" style="30" customWidth="1"/>
    <col min="1038" max="1282" width="11.5703125" style="30"/>
    <col min="1283" max="1283" width="7.28515625" style="30" customWidth="1"/>
    <col min="1284" max="1284" width="19.7109375" style="30" customWidth="1"/>
    <col min="1285" max="1290" width="10" style="30" customWidth="1"/>
    <col min="1291" max="1291" width="11.42578125" style="30" customWidth="1"/>
    <col min="1292" max="1293" width="11.5703125" style="30" customWidth="1"/>
    <col min="1294" max="1538" width="11.5703125" style="30"/>
    <col min="1539" max="1539" width="7.28515625" style="30" customWidth="1"/>
    <col min="1540" max="1540" width="19.7109375" style="30" customWidth="1"/>
    <col min="1541" max="1546" width="10" style="30" customWidth="1"/>
    <col min="1547" max="1547" width="11.42578125" style="30" customWidth="1"/>
    <col min="1548" max="1549" width="11.5703125" style="30" customWidth="1"/>
    <col min="1550" max="1794" width="11.5703125" style="30"/>
    <col min="1795" max="1795" width="7.28515625" style="30" customWidth="1"/>
    <col min="1796" max="1796" width="19.7109375" style="30" customWidth="1"/>
    <col min="1797" max="1802" width="10" style="30" customWidth="1"/>
    <col min="1803" max="1803" width="11.42578125" style="30" customWidth="1"/>
    <col min="1804" max="1805" width="11.5703125" style="30" customWidth="1"/>
    <col min="1806" max="2050" width="11.5703125" style="30"/>
    <col min="2051" max="2051" width="7.28515625" style="30" customWidth="1"/>
    <col min="2052" max="2052" width="19.7109375" style="30" customWidth="1"/>
    <col min="2053" max="2058" width="10" style="30" customWidth="1"/>
    <col min="2059" max="2059" width="11.42578125" style="30" customWidth="1"/>
    <col min="2060" max="2061" width="11.5703125" style="30" customWidth="1"/>
    <col min="2062" max="2306" width="11.5703125" style="30"/>
    <col min="2307" max="2307" width="7.28515625" style="30" customWidth="1"/>
    <col min="2308" max="2308" width="19.7109375" style="30" customWidth="1"/>
    <col min="2309" max="2314" width="10" style="30" customWidth="1"/>
    <col min="2315" max="2315" width="11.42578125" style="30" customWidth="1"/>
    <col min="2316" max="2317" width="11.5703125" style="30" customWidth="1"/>
    <col min="2318" max="2562" width="11.5703125" style="30"/>
    <col min="2563" max="2563" width="7.28515625" style="30" customWidth="1"/>
    <col min="2564" max="2564" width="19.7109375" style="30" customWidth="1"/>
    <col min="2565" max="2570" width="10" style="30" customWidth="1"/>
    <col min="2571" max="2571" width="11.42578125" style="30" customWidth="1"/>
    <col min="2572" max="2573" width="11.5703125" style="30" customWidth="1"/>
    <col min="2574" max="2818" width="11.5703125" style="30"/>
    <col min="2819" max="2819" width="7.28515625" style="30" customWidth="1"/>
    <col min="2820" max="2820" width="19.7109375" style="30" customWidth="1"/>
    <col min="2821" max="2826" width="10" style="30" customWidth="1"/>
    <col min="2827" max="2827" width="11.42578125" style="30" customWidth="1"/>
    <col min="2828" max="2829" width="11.5703125" style="30" customWidth="1"/>
    <col min="2830" max="3074" width="11.5703125" style="30"/>
    <col min="3075" max="3075" width="7.28515625" style="30" customWidth="1"/>
    <col min="3076" max="3076" width="19.7109375" style="30" customWidth="1"/>
    <col min="3077" max="3082" width="10" style="30" customWidth="1"/>
    <col min="3083" max="3083" width="11.42578125" style="30" customWidth="1"/>
    <col min="3084" max="3085" width="11.5703125" style="30" customWidth="1"/>
    <col min="3086" max="3330" width="11.5703125" style="30"/>
    <col min="3331" max="3331" width="7.28515625" style="30" customWidth="1"/>
    <col min="3332" max="3332" width="19.7109375" style="30" customWidth="1"/>
    <col min="3333" max="3338" width="10" style="30" customWidth="1"/>
    <col min="3339" max="3339" width="11.42578125" style="30" customWidth="1"/>
    <col min="3340" max="3341" width="11.5703125" style="30" customWidth="1"/>
    <col min="3342" max="3586" width="11.5703125" style="30"/>
    <col min="3587" max="3587" width="7.28515625" style="30" customWidth="1"/>
    <col min="3588" max="3588" width="19.7109375" style="30" customWidth="1"/>
    <col min="3589" max="3594" width="10" style="30" customWidth="1"/>
    <col min="3595" max="3595" width="11.42578125" style="30" customWidth="1"/>
    <col min="3596" max="3597" width="11.5703125" style="30" customWidth="1"/>
    <col min="3598" max="3842" width="11.5703125" style="30"/>
    <col min="3843" max="3843" width="7.28515625" style="30" customWidth="1"/>
    <col min="3844" max="3844" width="19.7109375" style="30" customWidth="1"/>
    <col min="3845" max="3850" width="10" style="30" customWidth="1"/>
    <col min="3851" max="3851" width="11.42578125" style="30" customWidth="1"/>
    <col min="3852" max="3853" width="11.5703125" style="30" customWidth="1"/>
    <col min="3854" max="4098" width="11.5703125" style="30"/>
    <col min="4099" max="4099" width="7.28515625" style="30" customWidth="1"/>
    <col min="4100" max="4100" width="19.7109375" style="30" customWidth="1"/>
    <col min="4101" max="4106" width="10" style="30" customWidth="1"/>
    <col min="4107" max="4107" width="11.42578125" style="30" customWidth="1"/>
    <col min="4108" max="4109" width="11.5703125" style="30" customWidth="1"/>
    <col min="4110" max="4354" width="11.5703125" style="30"/>
    <col min="4355" max="4355" width="7.28515625" style="30" customWidth="1"/>
    <col min="4356" max="4356" width="19.7109375" style="30" customWidth="1"/>
    <col min="4357" max="4362" width="10" style="30" customWidth="1"/>
    <col min="4363" max="4363" width="11.42578125" style="30" customWidth="1"/>
    <col min="4364" max="4365" width="11.5703125" style="30" customWidth="1"/>
    <col min="4366" max="4610" width="11.5703125" style="30"/>
    <col min="4611" max="4611" width="7.28515625" style="30" customWidth="1"/>
    <col min="4612" max="4612" width="19.7109375" style="30" customWidth="1"/>
    <col min="4613" max="4618" width="10" style="30" customWidth="1"/>
    <col min="4619" max="4619" width="11.42578125" style="30" customWidth="1"/>
    <col min="4620" max="4621" width="11.5703125" style="30" customWidth="1"/>
    <col min="4622" max="4866" width="11.5703125" style="30"/>
    <col min="4867" max="4867" width="7.28515625" style="30" customWidth="1"/>
    <col min="4868" max="4868" width="19.7109375" style="30" customWidth="1"/>
    <col min="4869" max="4874" width="10" style="30" customWidth="1"/>
    <col min="4875" max="4875" width="11.42578125" style="30" customWidth="1"/>
    <col min="4876" max="4877" width="11.5703125" style="30" customWidth="1"/>
    <col min="4878" max="5122" width="11.5703125" style="30"/>
    <col min="5123" max="5123" width="7.28515625" style="30" customWidth="1"/>
    <col min="5124" max="5124" width="19.7109375" style="30" customWidth="1"/>
    <col min="5125" max="5130" width="10" style="30" customWidth="1"/>
    <col min="5131" max="5131" width="11.42578125" style="30" customWidth="1"/>
    <col min="5132" max="5133" width="11.5703125" style="30" customWidth="1"/>
    <col min="5134" max="5378" width="11.5703125" style="30"/>
    <col min="5379" max="5379" width="7.28515625" style="30" customWidth="1"/>
    <col min="5380" max="5380" width="19.7109375" style="30" customWidth="1"/>
    <col min="5381" max="5386" width="10" style="30" customWidth="1"/>
    <col min="5387" max="5387" width="11.42578125" style="30" customWidth="1"/>
    <col min="5388" max="5389" width="11.5703125" style="30" customWidth="1"/>
    <col min="5390" max="5634" width="11.5703125" style="30"/>
    <col min="5635" max="5635" width="7.28515625" style="30" customWidth="1"/>
    <col min="5636" max="5636" width="19.7109375" style="30" customWidth="1"/>
    <col min="5637" max="5642" width="10" style="30" customWidth="1"/>
    <col min="5643" max="5643" width="11.42578125" style="30" customWidth="1"/>
    <col min="5644" max="5645" width="11.5703125" style="30" customWidth="1"/>
    <col min="5646" max="5890" width="11.5703125" style="30"/>
    <col min="5891" max="5891" width="7.28515625" style="30" customWidth="1"/>
    <col min="5892" max="5892" width="19.7109375" style="30" customWidth="1"/>
    <col min="5893" max="5898" width="10" style="30" customWidth="1"/>
    <col min="5899" max="5899" width="11.42578125" style="30" customWidth="1"/>
    <col min="5900" max="5901" width="11.5703125" style="30" customWidth="1"/>
    <col min="5902" max="6146" width="11.5703125" style="30"/>
    <col min="6147" max="6147" width="7.28515625" style="30" customWidth="1"/>
    <col min="6148" max="6148" width="19.7109375" style="30" customWidth="1"/>
    <col min="6149" max="6154" width="10" style="30" customWidth="1"/>
    <col min="6155" max="6155" width="11.42578125" style="30" customWidth="1"/>
    <col min="6156" max="6157" width="11.5703125" style="30" customWidth="1"/>
    <col min="6158" max="6402" width="11.5703125" style="30"/>
    <col min="6403" max="6403" width="7.28515625" style="30" customWidth="1"/>
    <col min="6404" max="6404" width="19.7109375" style="30" customWidth="1"/>
    <col min="6405" max="6410" width="10" style="30" customWidth="1"/>
    <col min="6411" max="6411" width="11.42578125" style="30" customWidth="1"/>
    <col min="6412" max="6413" width="11.5703125" style="30" customWidth="1"/>
    <col min="6414" max="6658" width="11.5703125" style="30"/>
    <col min="6659" max="6659" width="7.28515625" style="30" customWidth="1"/>
    <col min="6660" max="6660" width="19.7109375" style="30" customWidth="1"/>
    <col min="6661" max="6666" width="10" style="30" customWidth="1"/>
    <col min="6667" max="6667" width="11.42578125" style="30" customWidth="1"/>
    <col min="6668" max="6669" width="11.5703125" style="30" customWidth="1"/>
    <col min="6670" max="6914" width="11.5703125" style="30"/>
    <col min="6915" max="6915" width="7.28515625" style="30" customWidth="1"/>
    <col min="6916" max="6916" width="19.7109375" style="30" customWidth="1"/>
    <col min="6917" max="6922" width="10" style="30" customWidth="1"/>
    <col min="6923" max="6923" width="11.42578125" style="30" customWidth="1"/>
    <col min="6924" max="6925" width="11.5703125" style="30" customWidth="1"/>
    <col min="6926" max="7170" width="11.5703125" style="30"/>
    <col min="7171" max="7171" width="7.28515625" style="30" customWidth="1"/>
    <col min="7172" max="7172" width="19.7109375" style="30" customWidth="1"/>
    <col min="7173" max="7178" width="10" style="30" customWidth="1"/>
    <col min="7179" max="7179" width="11.42578125" style="30" customWidth="1"/>
    <col min="7180" max="7181" width="11.5703125" style="30" customWidth="1"/>
    <col min="7182" max="7426" width="11.5703125" style="30"/>
    <col min="7427" max="7427" width="7.28515625" style="30" customWidth="1"/>
    <col min="7428" max="7428" width="19.7109375" style="30" customWidth="1"/>
    <col min="7429" max="7434" width="10" style="30" customWidth="1"/>
    <col min="7435" max="7435" width="11.42578125" style="30" customWidth="1"/>
    <col min="7436" max="7437" width="11.5703125" style="30" customWidth="1"/>
    <col min="7438" max="7682" width="11.5703125" style="30"/>
    <col min="7683" max="7683" width="7.28515625" style="30" customWidth="1"/>
    <col min="7684" max="7684" width="19.7109375" style="30" customWidth="1"/>
    <col min="7685" max="7690" width="10" style="30" customWidth="1"/>
    <col min="7691" max="7691" width="11.42578125" style="30" customWidth="1"/>
    <col min="7692" max="7693" width="11.5703125" style="30" customWidth="1"/>
    <col min="7694" max="7938" width="11.5703125" style="30"/>
    <col min="7939" max="7939" width="7.28515625" style="30" customWidth="1"/>
    <col min="7940" max="7940" width="19.7109375" style="30" customWidth="1"/>
    <col min="7941" max="7946" width="10" style="30" customWidth="1"/>
    <col min="7947" max="7947" width="11.42578125" style="30" customWidth="1"/>
    <col min="7948" max="7949" width="11.5703125" style="30" customWidth="1"/>
    <col min="7950" max="8194" width="11.5703125" style="30"/>
    <col min="8195" max="8195" width="7.28515625" style="30" customWidth="1"/>
    <col min="8196" max="8196" width="19.7109375" style="30" customWidth="1"/>
    <col min="8197" max="8202" width="10" style="30" customWidth="1"/>
    <col min="8203" max="8203" width="11.42578125" style="30" customWidth="1"/>
    <col min="8204" max="8205" width="11.5703125" style="30" customWidth="1"/>
    <col min="8206" max="8450" width="11.5703125" style="30"/>
    <col min="8451" max="8451" width="7.28515625" style="30" customWidth="1"/>
    <col min="8452" max="8452" width="19.7109375" style="30" customWidth="1"/>
    <col min="8453" max="8458" width="10" style="30" customWidth="1"/>
    <col min="8459" max="8459" width="11.42578125" style="30" customWidth="1"/>
    <col min="8460" max="8461" width="11.5703125" style="30" customWidth="1"/>
    <col min="8462" max="8706" width="11.5703125" style="30"/>
    <col min="8707" max="8707" width="7.28515625" style="30" customWidth="1"/>
    <col min="8708" max="8708" width="19.7109375" style="30" customWidth="1"/>
    <col min="8709" max="8714" width="10" style="30" customWidth="1"/>
    <col min="8715" max="8715" width="11.42578125" style="30" customWidth="1"/>
    <col min="8716" max="8717" width="11.5703125" style="30" customWidth="1"/>
    <col min="8718" max="8962" width="11.5703125" style="30"/>
    <col min="8963" max="8963" width="7.28515625" style="30" customWidth="1"/>
    <col min="8964" max="8964" width="19.7109375" style="30" customWidth="1"/>
    <col min="8965" max="8970" width="10" style="30" customWidth="1"/>
    <col min="8971" max="8971" width="11.42578125" style="30" customWidth="1"/>
    <col min="8972" max="8973" width="11.5703125" style="30" customWidth="1"/>
    <col min="8974" max="9218" width="11.5703125" style="30"/>
    <col min="9219" max="9219" width="7.28515625" style="30" customWidth="1"/>
    <col min="9220" max="9220" width="19.7109375" style="30" customWidth="1"/>
    <col min="9221" max="9226" width="10" style="30" customWidth="1"/>
    <col min="9227" max="9227" width="11.42578125" style="30" customWidth="1"/>
    <col min="9228" max="9229" width="11.5703125" style="30" customWidth="1"/>
    <col min="9230" max="9474" width="11.5703125" style="30"/>
    <col min="9475" max="9475" width="7.28515625" style="30" customWidth="1"/>
    <col min="9476" max="9476" width="19.7109375" style="30" customWidth="1"/>
    <col min="9477" max="9482" width="10" style="30" customWidth="1"/>
    <col min="9483" max="9483" width="11.42578125" style="30" customWidth="1"/>
    <col min="9484" max="9485" width="11.5703125" style="30" customWidth="1"/>
    <col min="9486" max="9730" width="11.5703125" style="30"/>
    <col min="9731" max="9731" width="7.28515625" style="30" customWidth="1"/>
    <col min="9732" max="9732" width="19.7109375" style="30" customWidth="1"/>
    <col min="9733" max="9738" width="10" style="30" customWidth="1"/>
    <col min="9739" max="9739" width="11.42578125" style="30" customWidth="1"/>
    <col min="9740" max="9741" width="11.5703125" style="30" customWidth="1"/>
    <col min="9742" max="9986" width="11.5703125" style="30"/>
    <col min="9987" max="9987" width="7.28515625" style="30" customWidth="1"/>
    <col min="9988" max="9988" width="19.7109375" style="30" customWidth="1"/>
    <col min="9989" max="9994" width="10" style="30" customWidth="1"/>
    <col min="9995" max="9995" width="11.42578125" style="30" customWidth="1"/>
    <col min="9996" max="9997" width="11.5703125" style="30" customWidth="1"/>
    <col min="9998" max="10242" width="11.5703125" style="30"/>
    <col min="10243" max="10243" width="7.28515625" style="30" customWidth="1"/>
    <col min="10244" max="10244" width="19.7109375" style="30" customWidth="1"/>
    <col min="10245" max="10250" width="10" style="30" customWidth="1"/>
    <col min="10251" max="10251" width="11.42578125" style="30" customWidth="1"/>
    <col min="10252" max="10253" width="11.5703125" style="30" customWidth="1"/>
    <col min="10254" max="10498" width="11.5703125" style="30"/>
    <col min="10499" max="10499" width="7.28515625" style="30" customWidth="1"/>
    <col min="10500" max="10500" width="19.7109375" style="30" customWidth="1"/>
    <col min="10501" max="10506" width="10" style="30" customWidth="1"/>
    <col min="10507" max="10507" width="11.42578125" style="30" customWidth="1"/>
    <col min="10508" max="10509" width="11.5703125" style="30" customWidth="1"/>
    <col min="10510" max="10754" width="11.5703125" style="30"/>
    <col min="10755" max="10755" width="7.28515625" style="30" customWidth="1"/>
    <col min="10756" max="10756" width="19.7109375" style="30" customWidth="1"/>
    <col min="10757" max="10762" width="10" style="30" customWidth="1"/>
    <col min="10763" max="10763" width="11.42578125" style="30" customWidth="1"/>
    <col min="10764" max="10765" width="11.5703125" style="30" customWidth="1"/>
    <col min="10766" max="11010" width="11.5703125" style="30"/>
    <col min="11011" max="11011" width="7.28515625" style="30" customWidth="1"/>
    <col min="11012" max="11012" width="19.7109375" style="30" customWidth="1"/>
    <col min="11013" max="11018" width="10" style="30" customWidth="1"/>
    <col min="11019" max="11019" width="11.42578125" style="30" customWidth="1"/>
    <col min="11020" max="11021" width="11.5703125" style="30" customWidth="1"/>
    <col min="11022" max="11266" width="11.5703125" style="30"/>
    <col min="11267" max="11267" width="7.28515625" style="30" customWidth="1"/>
    <col min="11268" max="11268" width="19.7109375" style="30" customWidth="1"/>
    <col min="11269" max="11274" width="10" style="30" customWidth="1"/>
    <col min="11275" max="11275" width="11.42578125" style="30" customWidth="1"/>
    <col min="11276" max="11277" width="11.5703125" style="30" customWidth="1"/>
    <col min="11278" max="11522" width="11.5703125" style="30"/>
    <col min="11523" max="11523" width="7.28515625" style="30" customWidth="1"/>
    <col min="11524" max="11524" width="19.7109375" style="30" customWidth="1"/>
    <col min="11525" max="11530" width="10" style="30" customWidth="1"/>
    <col min="11531" max="11531" width="11.42578125" style="30" customWidth="1"/>
    <col min="11532" max="11533" width="11.5703125" style="30" customWidth="1"/>
    <col min="11534" max="11778" width="11.5703125" style="30"/>
    <col min="11779" max="11779" width="7.28515625" style="30" customWidth="1"/>
    <col min="11780" max="11780" width="19.7109375" style="30" customWidth="1"/>
    <col min="11781" max="11786" width="10" style="30" customWidth="1"/>
    <col min="11787" max="11787" width="11.42578125" style="30" customWidth="1"/>
    <col min="11788" max="11789" width="11.5703125" style="30" customWidth="1"/>
    <col min="11790" max="12034" width="11.5703125" style="30"/>
    <col min="12035" max="12035" width="7.28515625" style="30" customWidth="1"/>
    <col min="12036" max="12036" width="19.7109375" style="30" customWidth="1"/>
    <col min="12037" max="12042" width="10" style="30" customWidth="1"/>
    <col min="12043" max="12043" width="11.42578125" style="30" customWidth="1"/>
    <col min="12044" max="12045" width="11.5703125" style="30" customWidth="1"/>
    <col min="12046" max="12290" width="11.5703125" style="30"/>
    <col min="12291" max="12291" width="7.28515625" style="30" customWidth="1"/>
    <col min="12292" max="12292" width="19.7109375" style="30" customWidth="1"/>
    <col min="12293" max="12298" width="10" style="30" customWidth="1"/>
    <col min="12299" max="12299" width="11.42578125" style="30" customWidth="1"/>
    <col min="12300" max="12301" width="11.5703125" style="30" customWidth="1"/>
    <col min="12302" max="12546" width="11.5703125" style="30"/>
    <col min="12547" max="12547" width="7.28515625" style="30" customWidth="1"/>
    <col min="12548" max="12548" width="19.7109375" style="30" customWidth="1"/>
    <col min="12549" max="12554" width="10" style="30" customWidth="1"/>
    <col min="12555" max="12555" width="11.42578125" style="30" customWidth="1"/>
    <col min="12556" max="12557" width="11.5703125" style="30" customWidth="1"/>
    <col min="12558" max="12802" width="11.5703125" style="30"/>
    <col min="12803" max="12803" width="7.28515625" style="30" customWidth="1"/>
    <col min="12804" max="12804" width="19.7109375" style="30" customWidth="1"/>
    <col min="12805" max="12810" width="10" style="30" customWidth="1"/>
    <col min="12811" max="12811" width="11.42578125" style="30" customWidth="1"/>
    <col min="12812" max="12813" width="11.5703125" style="30" customWidth="1"/>
    <col min="12814" max="13058" width="11.5703125" style="30"/>
    <col min="13059" max="13059" width="7.28515625" style="30" customWidth="1"/>
    <col min="13060" max="13060" width="19.7109375" style="30" customWidth="1"/>
    <col min="13061" max="13066" width="10" style="30" customWidth="1"/>
    <col min="13067" max="13067" width="11.42578125" style="30" customWidth="1"/>
    <col min="13068" max="13069" width="11.5703125" style="30" customWidth="1"/>
    <col min="13070" max="13314" width="11.5703125" style="30"/>
    <col min="13315" max="13315" width="7.28515625" style="30" customWidth="1"/>
    <col min="13316" max="13316" width="19.7109375" style="30" customWidth="1"/>
    <col min="13317" max="13322" width="10" style="30" customWidth="1"/>
    <col min="13323" max="13323" width="11.42578125" style="30" customWidth="1"/>
    <col min="13324" max="13325" width="11.5703125" style="30" customWidth="1"/>
    <col min="13326" max="13570" width="11.5703125" style="30"/>
    <col min="13571" max="13571" width="7.28515625" style="30" customWidth="1"/>
    <col min="13572" max="13572" width="19.7109375" style="30" customWidth="1"/>
    <col min="13573" max="13578" width="10" style="30" customWidth="1"/>
    <col min="13579" max="13579" width="11.42578125" style="30" customWidth="1"/>
    <col min="13580" max="13581" width="11.5703125" style="30" customWidth="1"/>
    <col min="13582" max="13826" width="11.5703125" style="30"/>
    <col min="13827" max="13827" width="7.28515625" style="30" customWidth="1"/>
    <col min="13828" max="13828" width="19.7109375" style="30" customWidth="1"/>
    <col min="13829" max="13834" width="10" style="30" customWidth="1"/>
    <col min="13835" max="13835" width="11.42578125" style="30" customWidth="1"/>
    <col min="13836" max="13837" width="11.5703125" style="30" customWidth="1"/>
    <col min="13838" max="14082" width="11.5703125" style="30"/>
    <col min="14083" max="14083" width="7.28515625" style="30" customWidth="1"/>
    <col min="14084" max="14084" width="19.7109375" style="30" customWidth="1"/>
    <col min="14085" max="14090" width="10" style="30" customWidth="1"/>
    <col min="14091" max="14091" width="11.42578125" style="30" customWidth="1"/>
    <col min="14092" max="14093" width="11.5703125" style="30" customWidth="1"/>
    <col min="14094" max="14338" width="11.5703125" style="30"/>
    <col min="14339" max="14339" width="7.28515625" style="30" customWidth="1"/>
    <col min="14340" max="14340" width="19.7109375" style="30" customWidth="1"/>
    <col min="14341" max="14346" width="10" style="30" customWidth="1"/>
    <col min="14347" max="14347" width="11.42578125" style="30" customWidth="1"/>
    <col min="14348" max="14349" width="11.5703125" style="30" customWidth="1"/>
    <col min="14350" max="14594" width="11.5703125" style="30"/>
    <col min="14595" max="14595" width="7.28515625" style="30" customWidth="1"/>
    <col min="14596" max="14596" width="19.7109375" style="30" customWidth="1"/>
    <col min="14597" max="14602" width="10" style="30" customWidth="1"/>
    <col min="14603" max="14603" width="11.42578125" style="30" customWidth="1"/>
    <col min="14604" max="14605" width="11.5703125" style="30" customWidth="1"/>
    <col min="14606" max="14850" width="11.5703125" style="30"/>
    <col min="14851" max="14851" width="7.28515625" style="30" customWidth="1"/>
    <col min="14852" max="14852" width="19.7109375" style="30" customWidth="1"/>
    <col min="14853" max="14858" width="10" style="30" customWidth="1"/>
    <col min="14859" max="14859" width="11.42578125" style="30" customWidth="1"/>
    <col min="14860" max="14861" width="11.5703125" style="30" customWidth="1"/>
    <col min="14862" max="15106" width="11.5703125" style="30"/>
    <col min="15107" max="15107" width="7.28515625" style="30" customWidth="1"/>
    <col min="15108" max="15108" width="19.7109375" style="30" customWidth="1"/>
    <col min="15109" max="15114" width="10" style="30" customWidth="1"/>
    <col min="15115" max="15115" width="11.42578125" style="30" customWidth="1"/>
    <col min="15116" max="15117" width="11.5703125" style="30" customWidth="1"/>
    <col min="15118" max="15362" width="11.5703125" style="30"/>
    <col min="15363" max="15363" width="7.28515625" style="30" customWidth="1"/>
    <col min="15364" max="15364" width="19.7109375" style="30" customWidth="1"/>
    <col min="15365" max="15370" width="10" style="30" customWidth="1"/>
    <col min="15371" max="15371" width="11.42578125" style="30" customWidth="1"/>
    <col min="15372" max="15373" width="11.5703125" style="30" customWidth="1"/>
    <col min="15374" max="15618" width="11.5703125" style="30"/>
    <col min="15619" max="15619" width="7.28515625" style="30" customWidth="1"/>
    <col min="15620" max="15620" width="19.7109375" style="30" customWidth="1"/>
    <col min="15621" max="15626" width="10" style="30" customWidth="1"/>
    <col min="15627" max="15627" width="11.42578125" style="30" customWidth="1"/>
    <col min="15628" max="15629" width="11.5703125" style="30" customWidth="1"/>
    <col min="15630" max="15874" width="11.5703125" style="30"/>
    <col min="15875" max="15875" width="7.28515625" style="30" customWidth="1"/>
    <col min="15876" max="15876" width="19.7109375" style="30" customWidth="1"/>
    <col min="15877" max="15882" width="10" style="30" customWidth="1"/>
    <col min="15883" max="15883" width="11.42578125" style="30" customWidth="1"/>
    <col min="15884" max="15885" width="11.5703125" style="30" customWidth="1"/>
    <col min="15886" max="16130" width="11.5703125" style="30"/>
    <col min="16131" max="16131" width="7.28515625" style="30" customWidth="1"/>
    <col min="16132" max="16132" width="19.7109375" style="30" customWidth="1"/>
    <col min="16133" max="16138" width="10" style="30" customWidth="1"/>
    <col min="16139" max="16139" width="11.42578125" style="30" customWidth="1"/>
    <col min="16140" max="16141" width="11.5703125" style="30" customWidth="1"/>
    <col min="16142" max="16384" width="11.5703125" style="30"/>
  </cols>
  <sheetData/>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P192"/>
  <sheetViews>
    <sheetView showGridLines="0" view="pageLayout" topLeftCell="A14" zoomScaleNormal="100" workbookViewId="0">
      <selection activeCell="A8" sqref="A8"/>
    </sheetView>
  </sheetViews>
  <sheetFormatPr baseColWidth="10" defaultRowHeight="15" outlineLevelCol="1"/>
  <cols>
    <col min="1" max="1" width="21.5703125" style="314" customWidth="1"/>
    <col min="2" max="17" width="3.7109375" style="314" customWidth="1"/>
    <col min="18" max="18" width="4.140625" style="323" hidden="1" customWidth="1" outlineLevel="1"/>
    <col min="19" max="19" width="26" style="323" hidden="1" customWidth="1" outlineLevel="1"/>
    <col min="20" max="20" width="4.140625" style="323" hidden="1" customWidth="1" outlineLevel="1"/>
    <col min="21" max="21" width="0" style="323" hidden="1" customWidth="1" outlineLevel="1"/>
    <col min="22" max="22" width="24.42578125" style="323" hidden="1" customWidth="1" outlineLevel="1"/>
    <col min="23" max="23" width="4.140625" style="323" hidden="1" customWidth="1" outlineLevel="1"/>
    <col min="24" max="24" width="20.5703125" style="323" hidden="1" customWidth="1" outlineLevel="1"/>
    <col min="25" max="25" width="0" style="323" hidden="1" customWidth="1" outlineLevel="1"/>
    <col min="26" max="26" width="10.85546875" style="323" hidden="1" customWidth="1" outlineLevel="1"/>
    <col min="27" max="27" width="4.42578125" style="323" hidden="1" customWidth="1" outlineLevel="1"/>
    <col min="28" max="30" width="0" style="323" hidden="1" customWidth="1" outlineLevel="1"/>
    <col min="31" max="31" width="4.42578125" style="323" hidden="1" customWidth="1" outlineLevel="1"/>
    <col min="32" max="33" width="0" style="323" hidden="1" customWidth="1" outlineLevel="1"/>
    <col min="34" max="34" width="4.42578125" style="323" hidden="1" customWidth="1" outlineLevel="1"/>
    <col min="35" max="36" width="0" style="323" hidden="1" customWidth="1" outlineLevel="1"/>
    <col min="37" max="37" width="4.42578125" style="323" hidden="1" customWidth="1" outlineLevel="1"/>
    <col min="38" max="39" width="0" style="323" hidden="1" customWidth="1" outlineLevel="1"/>
    <col min="40" max="40" width="4.42578125" style="323" hidden="1" customWidth="1" outlineLevel="1"/>
    <col min="41" max="41" width="0" style="323" hidden="1" customWidth="1" outlineLevel="1"/>
    <col min="42" max="42" width="11.42578125" style="314" collapsed="1"/>
    <col min="43" max="16384" width="11.42578125" style="314"/>
  </cols>
  <sheetData>
    <row r="1" spans="1:42" s="3" customFormat="1" ht="22.15" customHeight="1">
      <c r="A1" s="97" t="str">
        <f>CONCATENATE(Inhalt_K12!B33,"   ",Inhalt_K12!C33)</f>
        <v>1208   Bundestagswahl 1998 - 2025 Lübecker Kandidierende nach Geschlecht</v>
      </c>
      <c r="B1" s="1"/>
      <c r="C1" s="1"/>
      <c r="D1" s="2"/>
      <c r="E1" s="2"/>
      <c r="F1" s="2"/>
      <c r="G1" s="2"/>
      <c r="H1" s="2"/>
      <c r="I1" s="2"/>
    </row>
    <row r="2" spans="1:42" s="14" customFormat="1" ht="6" customHeight="1">
      <c r="A2" s="12"/>
      <c r="B2" s="13"/>
      <c r="C2" s="13"/>
      <c r="D2" s="13"/>
      <c r="E2" s="13"/>
      <c r="F2" s="13"/>
      <c r="G2" s="13"/>
      <c r="H2" s="13"/>
      <c r="I2" s="13"/>
      <c r="J2" s="13"/>
      <c r="K2" s="13"/>
      <c r="L2" s="13"/>
      <c r="M2" s="13"/>
      <c r="N2" s="13"/>
      <c r="O2" s="13"/>
      <c r="P2" s="273"/>
      <c r="Q2" s="274"/>
      <c r="R2" s="345"/>
      <c r="S2" s="345"/>
      <c r="T2" s="345"/>
      <c r="U2" s="345"/>
      <c r="V2" s="323"/>
      <c r="W2" s="345"/>
      <c r="X2" s="345"/>
      <c r="Y2" s="345"/>
      <c r="Z2" s="345"/>
      <c r="AA2" s="345"/>
      <c r="AB2" s="345"/>
      <c r="AC2" s="345"/>
      <c r="AD2" s="345"/>
      <c r="AE2" s="345"/>
      <c r="AF2" s="345"/>
      <c r="AG2" s="345"/>
      <c r="AH2" s="345"/>
      <c r="AI2" s="345"/>
      <c r="AJ2" s="345"/>
      <c r="AK2" s="345"/>
      <c r="AL2" s="345"/>
      <c r="AM2" s="345"/>
      <c r="AN2" s="345"/>
      <c r="AO2" s="345"/>
    </row>
    <row r="3" spans="1:42">
      <c r="A3" s="540" t="s">
        <v>616</v>
      </c>
      <c r="B3" s="315">
        <v>1998</v>
      </c>
      <c r="C3" s="316"/>
      <c r="D3" s="315">
        <v>2002</v>
      </c>
      <c r="E3" s="316"/>
      <c r="F3" s="315">
        <v>2005</v>
      </c>
      <c r="G3" s="316"/>
      <c r="H3" s="315">
        <v>2009</v>
      </c>
      <c r="I3" s="316"/>
      <c r="J3" s="317">
        <v>2013</v>
      </c>
      <c r="K3" s="318"/>
      <c r="L3" s="317">
        <v>2017</v>
      </c>
      <c r="M3" s="318"/>
      <c r="N3" s="317">
        <v>2021</v>
      </c>
      <c r="O3" s="318"/>
      <c r="P3" s="318">
        <v>2025</v>
      </c>
      <c r="Q3" s="341"/>
      <c r="R3" s="71" t="s">
        <v>357</v>
      </c>
      <c r="S3" s="71"/>
      <c r="T3" s="323" t="s">
        <v>379</v>
      </c>
      <c r="W3" s="323">
        <v>2017</v>
      </c>
      <c r="AA3" s="323">
        <v>2013</v>
      </c>
      <c r="AE3" s="323">
        <v>2009</v>
      </c>
      <c r="AH3" s="323">
        <v>2005</v>
      </c>
      <c r="AK3" s="323">
        <v>2002</v>
      </c>
      <c r="AN3" s="323">
        <v>1998</v>
      </c>
      <c r="AP3" s="356"/>
    </row>
    <row r="4" spans="1:42" ht="16.5" customHeight="1">
      <c r="A4" s="541"/>
      <c r="B4" s="320" t="s">
        <v>359</v>
      </c>
      <c r="C4" s="321" t="s">
        <v>361</v>
      </c>
      <c r="D4" s="320" t="s">
        <v>359</v>
      </c>
      <c r="E4" s="321" t="s">
        <v>361</v>
      </c>
      <c r="F4" s="320" t="s">
        <v>359</v>
      </c>
      <c r="G4" s="321" t="s">
        <v>361</v>
      </c>
      <c r="H4" s="320" t="s">
        <v>359</v>
      </c>
      <c r="I4" s="321" t="s">
        <v>361</v>
      </c>
      <c r="J4" s="320" t="s">
        <v>359</v>
      </c>
      <c r="K4" s="321" t="s">
        <v>361</v>
      </c>
      <c r="L4" s="320" t="s">
        <v>359</v>
      </c>
      <c r="M4" s="321" t="s">
        <v>361</v>
      </c>
      <c r="N4" s="320" t="s">
        <v>359</v>
      </c>
      <c r="O4" s="321" t="s">
        <v>361</v>
      </c>
      <c r="P4" s="342" t="s">
        <v>359</v>
      </c>
      <c r="Q4" s="343" t="s">
        <v>361</v>
      </c>
      <c r="R4" s="274"/>
      <c r="S4" s="274"/>
      <c r="W4" s="323" t="s">
        <v>361</v>
      </c>
      <c r="X4" s="346" t="s">
        <v>396</v>
      </c>
      <c r="Y4" s="346" t="s">
        <v>397</v>
      </c>
      <c r="Z4" s="346" t="s">
        <v>20</v>
      </c>
      <c r="AA4" s="323" t="s">
        <v>361</v>
      </c>
      <c r="AB4" s="323" t="s">
        <v>439</v>
      </c>
      <c r="AE4" s="323" t="s">
        <v>361</v>
      </c>
      <c r="AF4" s="347" t="s">
        <v>481</v>
      </c>
      <c r="AN4" s="323" t="s">
        <v>361</v>
      </c>
      <c r="AO4" s="323" t="s">
        <v>482</v>
      </c>
      <c r="AP4" s="344"/>
    </row>
    <row r="5" spans="1:42" ht="19.5" customHeight="1">
      <c r="A5" s="357" t="s">
        <v>687</v>
      </c>
      <c r="B5" s="324">
        <v>8</v>
      </c>
      <c r="C5" s="324">
        <v>3</v>
      </c>
      <c r="D5" s="324">
        <v>1</v>
      </c>
      <c r="E5" s="324">
        <v>5</v>
      </c>
      <c r="F5" s="324">
        <v>3</v>
      </c>
      <c r="G5" s="324">
        <v>4</v>
      </c>
      <c r="H5" s="324">
        <v>4</v>
      </c>
      <c r="I5" s="324">
        <v>2</v>
      </c>
      <c r="J5" s="324">
        <v>7</v>
      </c>
      <c r="K5" s="324">
        <v>2</v>
      </c>
      <c r="L5" s="324">
        <v>5</v>
      </c>
      <c r="M5" s="324">
        <v>2</v>
      </c>
      <c r="N5" s="324">
        <v>12</v>
      </c>
      <c r="O5" s="324">
        <v>3</v>
      </c>
      <c r="P5" s="324">
        <v>7</v>
      </c>
      <c r="Q5" s="324">
        <v>2</v>
      </c>
      <c r="R5" s="323" t="s">
        <v>359</v>
      </c>
      <c r="S5" s="348" t="s">
        <v>618</v>
      </c>
      <c r="T5" s="323" t="s">
        <v>361</v>
      </c>
      <c r="U5" s="349" t="s">
        <v>619</v>
      </c>
      <c r="W5" s="323" t="s">
        <v>361</v>
      </c>
      <c r="X5" s="323" t="s">
        <v>401</v>
      </c>
      <c r="Y5" s="323" t="s">
        <v>402</v>
      </c>
      <c r="Z5" s="323" t="s">
        <v>74</v>
      </c>
      <c r="AA5" s="323" t="s">
        <v>361</v>
      </c>
      <c r="AB5" s="346" t="s">
        <v>443</v>
      </c>
      <c r="AE5" s="323" t="s">
        <v>361</v>
      </c>
      <c r="AF5" s="350" t="s">
        <v>482</v>
      </c>
      <c r="AH5" s="323" t="s">
        <v>361</v>
      </c>
      <c r="AI5" s="351" t="s">
        <v>495</v>
      </c>
      <c r="AJ5" s="351" t="s">
        <v>74</v>
      </c>
      <c r="AK5" s="323" t="s">
        <v>361</v>
      </c>
      <c r="AL5" s="346" t="s">
        <v>513</v>
      </c>
      <c r="AN5" s="323" t="s">
        <v>359</v>
      </c>
      <c r="AO5" s="346" t="s">
        <v>540</v>
      </c>
      <c r="AP5" s="356"/>
    </row>
    <row r="6" spans="1:42" ht="19.5" customHeight="1">
      <c r="A6" s="358" t="s">
        <v>364</v>
      </c>
      <c r="B6" s="324">
        <v>1</v>
      </c>
      <c r="C6" s="324">
        <v>1</v>
      </c>
      <c r="D6" s="324">
        <v>0</v>
      </c>
      <c r="E6" s="324">
        <v>2</v>
      </c>
      <c r="F6" s="324">
        <v>1</v>
      </c>
      <c r="G6" s="324">
        <v>2</v>
      </c>
      <c r="H6" s="324">
        <v>1</v>
      </c>
      <c r="I6" s="324">
        <v>1</v>
      </c>
      <c r="J6" s="324">
        <v>0</v>
      </c>
      <c r="K6" s="324">
        <v>2</v>
      </c>
      <c r="L6" s="324">
        <v>0</v>
      </c>
      <c r="M6" s="324">
        <v>2</v>
      </c>
      <c r="N6" s="324">
        <v>2</v>
      </c>
      <c r="O6" s="324">
        <v>0</v>
      </c>
      <c r="P6" s="324">
        <v>1</v>
      </c>
      <c r="Q6" s="324">
        <v>1</v>
      </c>
      <c r="R6" s="323" t="s">
        <v>359</v>
      </c>
      <c r="S6" s="348" t="s">
        <v>620</v>
      </c>
      <c r="T6" s="323" t="s">
        <v>359</v>
      </c>
      <c r="U6" s="349" t="s">
        <v>621</v>
      </c>
      <c r="W6" s="323" t="s">
        <v>359</v>
      </c>
      <c r="X6" s="323" t="s">
        <v>406</v>
      </c>
      <c r="Y6" s="323" t="s">
        <v>407</v>
      </c>
      <c r="Z6" s="323" t="s">
        <v>49</v>
      </c>
      <c r="AA6" s="323" t="s">
        <v>359</v>
      </c>
      <c r="AB6" s="323" t="s">
        <v>447</v>
      </c>
      <c r="AE6" s="323" t="s">
        <v>359</v>
      </c>
      <c r="AF6" s="350" t="s">
        <v>483</v>
      </c>
      <c r="AH6" s="323" t="s">
        <v>361</v>
      </c>
      <c r="AI6" s="351" t="s">
        <v>497</v>
      </c>
      <c r="AJ6" s="351" t="s">
        <v>20</v>
      </c>
      <c r="AK6" s="323" t="s">
        <v>361</v>
      </c>
      <c r="AL6" s="323" t="s">
        <v>516</v>
      </c>
      <c r="AN6" s="323" t="s">
        <v>359</v>
      </c>
      <c r="AO6" s="323" t="s">
        <v>541</v>
      </c>
      <c r="AP6" s="356"/>
    </row>
    <row r="7" spans="1:42" s="4" customFormat="1" ht="10.15" customHeight="1">
      <c r="A7" s="72"/>
      <c r="B7" s="72"/>
      <c r="C7" s="72"/>
      <c r="D7" s="72"/>
      <c r="E7" s="72"/>
      <c r="F7" s="72"/>
      <c r="G7" s="72"/>
      <c r="H7" s="72"/>
      <c r="I7" s="72"/>
      <c r="J7" s="72"/>
      <c r="R7" s="4" t="s">
        <v>359</v>
      </c>
      <c r="S7" s="4" t="s">
        <v>622</v>
      </c>
      <c r="T7" s="4" t="s">
        <v>359</v>
      </c>
      <c r="U7" s="4" t="s">
        <v>623</v>
      </c>
      <c r="W7" s="4" t="s">
        <v>359</v>
      </c>
      <c r="X7" s="4" t="s">
        <v>414</v>
      </c>
      <c r="Y7" s="4" t="s">
        <v>415</v>
      </c>
      <c r="Z7" s="4" t="s">
        <v>5</v>
      </c>
      <c r="AA7" s="4" t="s">
        <v>359</v>
      </c>
      <c r="AB7" s="4" t="s">
        <v>451</v>
      </c>
      <c r="AE7" s="4" t="s">
        <v>359</v>
      </c>
      <c r="AF7" s="4" t="s">
        <v>486</v>
      </c>
      <c r="AH7" s="4" t="s">
        <v>361</v>
      </c>
      <c r="AI7" s="4" t="s">
        <v>500</v>
      </c>
      <c r="AJ7" s="4" t="s">
        <v>43</v>
      </c>
      <c r="AK7" s="4" t="s">
        <v>361</v>
      </c>
      <c r="AL7" s="4" t="s">
        <v>522</v>
      </c>
      <c r="AN7" s="4" t="s">
        <v>359</v>
      </c>
      <c r="AO7" s="4" t="s">
        <v>546</v>
      </c>
    </row>
    <row r="8" spans="1:42" s="71" customFormat="1" ht="17.25" customHeight="1" collapsed="1">
      <c r="A8" s="80" t="s">
        <v>638</v>
      </c>
      <c r="B8" s="80"/>
      <c r="R8" s="71" t="s">
        <v>361</v>
      </c>
      <c r="S8" s="71" t="s">
        <v>624</v>
      </c>
      <c r="T8" s="71" t="s">
        <v>359</v>
      </c>
      <c r="U8" s="71" t="s">
        <v>625</v>
      </c>
      <c r="W8" s="71" t="s">
        <v>359</v>
      </c>
      <c r="X8" s="71" t="s">
        <v>416</v>
      </c>
      <c r="Y8" s="71" t="s">
        <v>417</v>
      </c>
      <c r="Z8" s="71" t="s">
        <v>46</v>
      </c>
      <c r="AA8" s="71" t="s">
        <v>359</v>
      </c>
      <c r="AB8" s="71" t="s">
        <v>455</v>
      </c>
      <c r="AE8" s="71" t="s">
        <v>359</v>
      </c>
      <c r="AF8" s="71" t="s">
        <v>488</v>
      </c>
      <c r="AH8" s="71" t="s">
        <v>359</v>
      </c>
      <c r="AI8" s="71" t="s">
        <v>502</v>
      </c>
      <c r="AJ8" s="71" t="s">
        <v>59</v>
      </c>
      <c r="AK8" s="71" t="s">
        <v>361</v>
      </c>
      <c r="AL8" s="71" t="s">
        <v>523</v>
      </c>
      <c r="AN8" s="71" t="s">
        <v>359</v>
      </c>
      <c r="AO8" s="71" t="s">
        <v>549</v>
      </c>
    </row>
    <row r="9" spans="1:42">
      <c r="R9" s="323" t="s">
        <v>359</v>
      </c>
      <c r="S9" s="348" t="s">
        <v>626</v>
      </c>
      <c r="T9" s="323" t="s">
        <v>359</v>
      </c>
      <c r="U9" s="349" t="s">
        <v>627</v>
      </c>
      <c r="W9" s="323" t="s">
        <v>359</v>
      </c>
      <c r="X9" s="323" t="s">
        <v>420</v>
      </c>
      <c r="Y9" s="323" t="s">
        <v>421</v>
      </c>
      <c r="Z9" s="323" t="s">
        <v>55</v>
      </c>
      <c r="AA9" s="323" t="s">
        <v>359</v>
      </c>
      <c r="AB9" s="323" t="s">
        <v>458</v>
      </c>
      <c r="AH9" s="323" t="s">
        <v>359</v>
      </c>
      <c r="AI9" s="351" t="s">
        <v>503</v>
      </c>
      <c r="AJ9" s="351" t="s">
        <v>628</v>
      </c>
      <c r="AK9" s="323" t="s">
        <v>359</v>
      </c>
      <c r="AL9" s="323" t="s">
        <v>526</v>
      </c>
      <c r="AN9" s="323" t="s">
        <v>359</v>
      </c>
      <c r="AO9" s="323" t="s">
        <v>552</v>
      </c>
      <c r="AP9" s="356"/>
    </row>
    <row r="10" spans="1:42">
      <c r="R10" s="323" t="s">
        <v>359</v>
      </c>
      <c r="S10" s="323" t="s">
        <v>367</v>
      </c>
      <c r="T10" s="323" t="s">
        <v>359</v>
      </c>
      <c r="U10" s="349" t="s">
        <v>629</v>
      </c>
      <c r="W10" s="319"/>
      <c r="AA10" s="323" t="s">
        <v>359</v>
      </c>
      <c r="AB10" s="323" t="s">
        <v>462</v>
      </c>
      <c r="AH10" s="323" t="s">
        <v>359</v>
      </c>
      <c r="AI10" s="323" t="s">
        <v>504</v>
      </c>
      <c r="AJ10" s="323" t="s">
        <v>40</v>
      </c>
      <c r="AN10" s="323" t="s">
        <v>359</v>
      </c>
      <c r="AO10" s="323" t="s">
        <v>555</v>
      </c>
      <c r="AP10" s="356"/>
    </row>
    <row r="11" spans="1:42">
      <c r="R11" s="323" t="s">
        <v>361</v>
      </c>
      <c r="S11" s="323" t="s">
        <v>369</v>
      </c>
      <c r="T11" s="323" t="s">
        <v>359</v>
      </c>
      <c r="U11" s="349" t="s">
        <v>630</v>
      </c>
      <c r="W11" s="322"/>
      <c r="AA11" s="323" t="s">
        <v>359</v>
      </c>
      <c r="AB11" s="323" t="s">
        <v>465</v>
      </c>
      <c r="AK11" s="323">
        <f>COUNTIF(AK5:AK9,"m")</f>
        <v>1</v>
      </c>
      <c r="AN11" s="323" t="s">
        <v>359</v>
      </c>
      <c r="AO11" s="323" t="s">
        <v>558</v>
      </c>
      <c r="AP11" s="356"/>
    </row>
    <row r="12" spans="1:42">
      <c r="R12" s="323" t="s">
        <v>359</v>
      </c>
      <c r="S12" s="323" t="s">
        <v>370</v>
      </c>
      <c r="T12" s="323" t="s">
        <v>359</v>
      </c>
      <c r="U12" s="349" t="s">
        <v>631</v>
      </c>
      <c r="W12" s="322"/>
      <c r="AK12" s="323">
        <f>COUNTIF(AK5:AK9,"w")</f>
        <v>4</v>
      </c>
      <c r="AN12" s="323" t="s">
        <v>361</v>
      </c>
      <c r="AO12" s="323" t="s">
        <v>561</v>
      </c>
      <c r="AP12" s="356"/>
    </row>
    <row r="13" spans="1:42">
      <c r="T13" s="323" t="s">
        <v>361</v>
      </c>
      <c r="U13" s="349" t="s">
        <v>632</v>
      </c>
      <c r="W13" s="322"/>
      <c r="AN13" s="323" t="s">
        <v>359</v>
      </c>
      <c r="AO13" s="323" t="s">
        <v>562</v>
      </c>
      <c r="AP13" s="356"/>
    </row>
    <row r="14" spans="1:42">
      <c r="T14" s="323" t="s">
        <v>359</v>
      </c>
      <c r="U14" s="349" t="s">
        <v>633</v>
      </c>
      <c r="W14" s="322"/>
    </row>
    <row r="15" spans="1:42">
      <c r="T15" s="323" t="s">
        <v>361</v>
      </c>
      <c r="U15" s="349" t="s">
        <v>634</v>
      </c>
      <c r="W15" s="322"/>
    </row>
    <row r="16" spans="1:42">
      <c r="T16" s="323" t="s">
        <v>359</v>
      </c>
      <c r="U16" s="349" t="s">
        <v>635</v>
      </c>
      <c r="W16" s="322"/>
    </row>
    <row r="17" spans="1:23">
      <c r="T17" s="323" t="s">
        <v>359</v>
      </c>
      <c r="U17" s="349" t="s">
        <v>636</v>
      </c>
      <c r="V17" s="322"/>
      <c r="W17" s="322"/>
    </row>
    <row r="18" spans="1:23">
      <c r="T18" s="323" t="s">
        <v>359</v>
      </c>
      <c r="U18" s="349" t="s">
        <v>637</v>
      </c>
      <c r="V18" s="322"/>
      <c r="W18" s="322"/>
    </row>
    <row r="19" spans="1:23">
      <c r="V19" s="322"/>
      <c r="W19" s="322"/>
    </row>
    <row r="20" spans="1:23">
      <c r="V20" s="322"/>
      <c r="W20" s="322"/>
    </row>
    <row r="21" spans="1:23">
      <c r="V21" s="322"/>
      <c r="W21" s="322"/>
    </row>
    <row r="22" spans="1:23">
      <c r="V22" s="322"/>
      <c r="W22" s="322"/>
    </row>
    <row r="23" spans="1:23">
      <c r="A23" s="334"/>
      <c r="B23" s="335"/>
      <c r="C23" s="335"/>
      <c r="D23" s="335"/>
      <c r="E23" s="335"/>
      <c r="F23" s="335"/>
      <c r="G23" s="335"/>
      <c r="H23" s="335"/>
      <c r="I23" s="335"/>
      <c r="J23" s="335"/>
      <c r="K23" s="335"/>
      <c r="L23" s="335"/>
      <c r="M23" s="335"/>
      <c r="N23" s="335"/>
      <c r="O23" s="335"/>
      <c r="V23" s="322"/>
      <c r="W23" s="322"/>
    </row>
    <row r="24" spans="1:23" ht="3.75" customHeight="1">
      <c r="A24" s="335"/>
      <c r="B24" s="335"/>
      <c r="C24" s="335"/>
      <c r="D24" s="335"/>
      <c r="E24" s="335"/>
      <c r="F24" s="335"/>
      <c r="G24" s="335"/>
      <c r="H24" s="335"/>
      <c r="I24" s="335"/>
      <c r="J24" s="335"/>
      <c r="K24" s="335"/>
      <c r="L24" s="335"/>
      <c r="M24" s="335"/>
      <c r="N24" s="335"/>
      <c r="O24" s="335"/>
      <c r="V24" s="322"/>
      <c r="W24" s="322"/>
    </row>
    <row r="25" spans="1:23">
      <c r="A25" s="542"/>
      <c r="B25" s="336"/>
      <c r="C25" s="336"/>
      <c r="D25" s="336"/>
      <c r="E25" s="336"/>
      <c r="F25" s="336"/>
      <c r="G25" s="336"/>
      <c r="H25" s="336"/>
      <c r="I25" s="336"/>
      <c r="J25" s="337"/>
      <c r="K25" s="337"/>
      <c r="L25" s="337"/>
      <c r="M25" s="337"/>
      <c r="N25" s="337"/>
      <c r="O25" s="337"/>
      <c r="V25" s="322"/>
      <c r="W25" s="322"/>
    </row>
    <row r="26" spans="1:23">
      <c r="A26" s="542"/>
      <c r="B26" s="338"/>
      <c r="C26" s="338"/>
      <c r="D26" s="338"/>
      <c r="E26" s="338"/>
      <c r="F26" s="338"/>
      <c r="G26" s="338"/>
      <c r="H26" s="338"/>
      <c r="I26" s="338"/>
      <c r="J26" s="338"/>
      <c r="K26" s="338"/>
      <c r="L26" s="338"/>
      <c r="M26" s="338"/>
      <c r="N26" s="338"/>
      <c r="O26" s="338"/>
      <c r="V26" s="322"/>
      <c r="W26" s="322"/>
    </row>
    <row r="27" spans="1:23">
      <c r="A27" s="339"/>
      <c r="B27" s="340"/>
      <c r="C27" s="340"/>
      <c r="D27" s="340"/>
      <c r="E27" s="340"/>
      <c r="F27" s="340"/>
      <c r="G27" s="340"/>
      <c r="H27" s="340"/>
      <c r="I27" s="340"/>
      <c r="J27" s="340"/>
      <c r="K27" s="340"/>
      <c r="L27" s="340"/>
      <c r="M27" s="340"/>
      <c r="N27" s="340"/>
      <c r="O27" s="340"/>
      <c r="V27" s="322"/>
      <c r="W27" s="322"/>
    </row>
    <row r="28" spans="1:23">
      <c r="A28" s="339"/>
      <c r="B28" s="340"/>
      <c r="C28" s="340"/>
      <c r="D28" s="340"/>
      <c r="E28" s="340"/>
      <c r="F28" s="340"/>
      <c r="G28" s="340"/>
      <c r="H28" s="340"/>
      <c r="I28" s="340"/>
      <c r="J28" s="340"/>
      <c r="K28" s="340"/>
      <c r="L28" s="340"/>
      <c r="M28" s="340"/>
      <c r="N28" s="340"/>
      <c r="O28" s="340"/>
      <c r="V28" s="322"/>
      <c r="W28" s="322"/>
    </row>
    <row r="29" spans="1:23">
      <c r="A29" s="335"/>
      <c r="B29" s="335"/>
      <c r="C29" s="335"/>
      <c r="D29" s="335"/>
      <c r="E29" s="335"/>
      <c r="F29" s="335"/>
      <c r="G29" s="335"/>
      <c r="H29" s="335"/>
      <c r="I29" s="335"/>
      <c r="J29" s="335"/>
      <c r="K29" s="335"/>
      <c r="L29" s="335"/>
      <c r="M29" s="335"/>
      <c r="N29" s="335"/>
      <c r="O29" s="335"/>
      <c r="V29" s="322"/>
      <c r="W29" s="322"/>
    </row>
    <row r="30" spans="1:23">
      <c r="A30" s="335"/>
      <c r="B30" s="335"/>
      <c r="C30" s="335"/>
      <c r="D30" s="335"/>
      <c r="E30" s="335"/>
      <c r="F30" s="335"/>
      <c r="G30" s="335"/>
      <c r="H30" s="335"/>
      <c r="I30" s="335"/>
      <c r="J30" s="335"/>
      <c r="K30" s="335"/>
      <c r="L30" s="335"/>
      <c r="M30" s="335"/>
      <c r="N30" s="337"/>
      <c r="O30" s="337"/>
      <c r="V30" s="322"/>
      <c r="W30" s="322"/>
    </row>
    <row r="31" spans="1:23">
      <c r="A31" s="335"/>
      <c r="B31" s="335"/>
      <c r="C31" s="335"/>
      <c r="D31" s="335"/>
      <c r="E31" s="335"/>
      <c r="F31" s="335"/>
      <c r="G31" s="335"/>
      <c r="H31" s="335"/>
      <c r="I31" s="335"/>
      <c r="J31" s="335"/>
      <c r="K31" s="335"/>
      <c r="L31" s="335"/>
      <c r="M31" s="335"/>
      <c r="N31" s="338"/>
      <c r="O31" s="338"/>
      <c r="V31" s="322"/>
      <c r="W31" s="322"/>
    </row>
    <row r="32" spans="1:23">
      <c r="A32" s="335"/>
      <c r="B32" s="335"/>
      <c r="C32" s="335"/>
      <c r="D32" s="335"/>
      <c r="E32" s="335"/>
      <c r="F32" s="335"/>
      <c r="G32" s="335"/>
      <c r="H32" s="335"/>
      <c r="I32" s="335"/>
      <c r="J32" s="335"/>
      <c r="K32" s="335"/>
      <c r="L32" s="335"/>
      <c r="M32" s="335"/>
      <c r="N32" s="340"/>
      <c r="O32" s="340"/>
      <c r="V32" s="322"/>
      <c r="W32" s="322"/>
    </row>
    <row r="33" spans="1:25">
      <c r="A33" s="335"/>
      <c r="B33" s="335"/>
      <c r="C33" s="335"/>
      <c r="D33" s="335"/>
      <c r="E33" s="335"/>
      <c r="F33" s="335"/>
      <c r="G33" s="335"/>
      <c r="H33" s="335"/>
      <c r="I33" s="335"/>
      <c r="J33" s="335"/>
      <c r="K33" s="335"/>
      <c r="L33" s="335"/>
      <c r="M33" s="335"/>
      <c r="N33" s="340"/>
      <c r="O33" s="340"/>
      <c r="V33" s="322"/>
      <c r="W33" s="322"/>
    </row>
    <row r="34" spans="1:25">
      <c r="A34" s="335"/>
      <c r="B34" s="335"/>
      <c r="C34" s="335"/>
      <c r="D34" s="335"/>
      <c r="E34" s="335"/>
      <c r="F34" s="335"/>
      <c r="G34" s="335"/>
      <c r="H34" s="335"/>
      <c r="I34" s="335"/>
      <c r="J34" s="335"/>
      <c r="K34" s="335"/>
      <c r="L34" s="335"/>
      <c r="M34" s="335"/>
      <c r="N34" s="335"/>
      <c r="O34" s="335"/>
    </row>
    <row r="41" spans="1:25">
      <c r="V41" s="346"/>
      <c r="W41" s="346"/>
      <c r="X41" s="346"/>
      <c r="Y41" s="346"/>
    </row>
    <row r="50" spans="21:25">
      <c r="V50" s="352"/>
      <c r="W50" s="352"/>
      <c r="X50" s="352"/>
    </row>
    <row r="51" spans="21:25">
      <c r="V51" s="353"/>
      <c r="W51" s="353"/>
      <c r="X51" s="353"/>
      <c r="Y51" s="346"/>
    </row>
    <row r="52" spans="21:25">
      <c r="V52" s="352"/>
      <c r="W52" s="352"/>
      <c r="X52" s="352"/>
    </row>
    <row r="53" spans="21:25">
      <c r="V53" s="352"/>
      <c r="W53" s="352"/>
      <c r="X53" s="352"/>
    </row>
    <row r="54" spans="21:25">
      <c r="V54" s="352"/>
      <c r="W54" s="352"/>
      <c r="X54" s="354"/>
    </row>
    <row r="55" spans="21:25">
      <c r="V55" s="352"/>
      <c r="W55" s="352"/>
      <c r="X55" s="352"/>
    </row>
    <row r="56" spans="21:25">
      <c r="V56" s="352"/>
      <c r="W56" s="352"/>
      <c r="X56" s="352"/>
    </row>
    <row r="57" spans="21:25">
      <c r="V57" s="352"/>
      <c r="W57" s="352"/>
      <c r="X57" s="352"/>
    </row>
    <row r="59" spans="21:25">
      <c r="V59" s="352"/>
      <c r="W59" s="352"/>
      <c r="X59" s="352"/>
    </row>
    <row r="60" spans="21:25">
      <c r="V60" s="353"/>
      <c r="W60" s="353"/>
      <c r="X60" s="353"/>
      <c r="Y60" s="346"/>
    </row>
    <row r="61" spans="21:25">
      <c r="U61" s="351"/>
      <c r="V61" s="352"/>
      <c r="W61" s="352"/>
      <c r="X61" s="352"/>
    </row>
    <row r="62" spans="21:25">
      <c r="U62" s="351"/>
      <c r="V62" s="352"/>
      <c r="W62" s="352"/>
      <c r="X62" s="352"/>
    </row>
    <row r="63" spans="21:25">
      <c r="U63" s="351"/>
      <c r="V63" s="352"/>
      <c r="W63" s="352"/>
      <c r="X63" s="352"/>
    </row>
    <row r="64" spans="21:25">
      <c r="U64" s="351"/>
      <c r="V64" s="352"/>
      <c r="W64" s="352"/>
      <c r="X64" s="352"/>
    </row>
    <row r="65" spans="21:25">
      <c r="U65" s="351"/>
      <c r="V65" s="352"/>
      <c r="W65" s="352"/>
      <c r="X65" s="352"/>
    </row>
    <row r="66" spans="21:25">
      <c r="U66" s="351"/>
      <c r="V66" s="352"/>
      <c r="W66" s="352"/>
      <c r="X66" s="352"/>
    </row>
    <row r="67" spans="21:25">
      <c r="U67" s="351"/>
      <c r="V67" s="352"/>
      <c r="W67" s="352"/>
      <c r="X67" s="352"/>
    </row>
    <row r="73" spans="21:25">
      <c r="Y73" s="323">
        <v>10338</v>
      </c>
    </row>
    <row r="74" spans="21:25">
      <c r="V74" s="346"/>
      <c r="W74" s="346"/>
      <c r="X74" s="346"/>
      <c r="Y74" s="323">
        <v>16656</v>
      </c>
    </row>
    <row r="75" spans="21:25">
      <c r="Y75" s="323">
        <v>1471</v>
      </c>
    </row>
    <row r="76" spans="21:25">
      <c r="Y76" s="323">
        <v>3607</v>
      </c>
    </row>
    <row r="77" spans="21:25">
      <c r="Y77" s="323">
        <v>1217</v>
      </c>
    </row>
    <row r="78" spans="21:25">
      <c r="Y78" s="323">
        <v>3416</v>
      </c>
    </row>
    <row r="80" spans="21:25">
      <c r="Y80" s="323">
        <v>9796</v>
      </c>
    </row>
    <row r="81" spans="22:25">
      <c r="V81" s="346"/>
      <c r="W81" s="346"/>
      <c r="X81" s="346"/>
      <c r="Y81" s="323">
        <v>16427</v>
      </c>
    </row>
    <row r="82" spans="22:25">
      <c r="Y82" s="323">
        <v>1597</v>
      </c>
    </row>
    <row r="83" spans="22:25">
      <c r="Y83" s="323">
        <v>6094</v>
      </c>
    </row>
    <row r="84" spans="22:25">
      <c r="Y84" s="323">
        <v>1449</v>
      </c>
    </row>
    <row r="85" spans="22:25">
      <c r="Y85" s="323">
        <v>3409</v>
      </c>
    </row>
    <row r="86" spans="22:25">
      <c r="Y86" s="323">
        <v>252</v>
      </c>
    </row>
    <row r="88" spans="22:25">
      <c r="X88" s="355"/>
    </row>
    <row r="90" spans="22:25">
      <c r="X90" s="355"/>
    </row>
    <row r="92" spans="22:25">
      <c r="Y92" s="323">
        <v>8662</v>
      </c>
    </row>
    <row r="93" spans="22:25">
      <c r="V93" s="346"/>
      <c r="W93" s="346"/>
      <c r="X93" s="346"/>
      <c r="Y93" s="323">
        <v>11673</v>
      </c>
    </row>
    <row r="94" spans="22:25">
      <c r="Y94" s="323">
        <v>3182</v>
      </c>
    </row>
    <row r="95" spans="22:25">
      <c r="Y95" s="323">
        <v>3491</v>
      </c>
    </row>
    <row r="96" spans="22:25">
      <c r="Y96" s="323">
        <v>2936</v>
      </c>
    </row>
    <row r="97" spans="22:25">
      <c r="Y97" s="323">
        <v>472</v>
      </c>
    </row>
    <row r="98" spans="22:25">
      <c r="Y98" s="323">
        <v>179</v>
      </c>
    </row>
    <row r="100" spans="22:25">
      <c r="Y100" s="323">
        <v>13323</v>
      </c>
    </row>
    <row r="101" spans="22:25">
      <c r="V101" s="346"/>
      <c r="W101" s="346"/>
      <c r="X101" s="346"/>
      <c r="Y101" s="323">
        <v>14376</v>
      </c>
    </row>
    <row r="102" spans="22:25">
      <c r="Y102" s="323">
        <v>4788</v>
      </c>
    </row>
    <row r="103" spans="22:25">
      <c r="Y103" s="323">
        <v>4442</v>
      </c>
    </row>
    <row r="104" spans="22:25">
      <c r="Y104" s="323">
        <v>3114</v>
      </c>
    </row>
    <row r="105" spans="22:25" ht="15" customHeight="1">
      <c r="Y105" s="323">
        <v>433</v>
      </c>
    </row>
    <row r="106" spans="22:25" ht="15" customHeight="1">
      <c r="Y106" s="323">
        <v>757</v>
      </c>
    </row>
    <row r="107" spans="22:25">
      <c r="Y107" s="323">
        <v>217</v>
      </c>
    </row>
    <row r="109" spans="22:25" ht="15" customHeight="1">
      <c r="Y109" s="323">
        <v>10020</v>
      </c>
    </row>
    <row r="110" spans="22:25" ht="15" customHeight="1">
      <c r="V110" s="346"/>
      <c r="W110" s="346"/>
      <c r="X110" s="346"/>
      <c r="Y110" s="323">
        <v>12245</v>
      </c>
    </row>
    <row r="111" spans="22:25">
      <c r="Y111" s="323">
        <v>3924</v>
      </c>
    </row>
    <row r="112" spans="22:25">
      <c r="Y112" s="323">
        <v>5573</v>
      </c>
    </row>
    <row r="113" spans="25:25" ht="15" customHeight="1">
      <c r="Y113" s="323">
        <v>2598</v>
      </c>
    </row>
    <row r="114" spans="25:25" ht="15" customHeight="1">
      <c r="Y114" s="323">
        <v>951</v>
      </c>
    </row>
    <row r="115" spans="25:25">
      <c r="Y115" s="323">
        <v>207</v>
      </c>
    </row>
    <row r="117" spans="25:25" ht="15" customHeight="1"/>
    <row r="118" spans="25:25" ht="15" customHeight="1"/>
    <row r="119" spans="25:25" ht="15" customHeight="1"/>
    <row r="121" spans="25:25" ht="15" customHeight="1"/>
    <row r="122" spans="25:25" ht="15" customHeight="1"/>
    <row r="123" spans="25:25" ht="15" customHeight="1"/>
    <row r="125" spans="25:25" ht="15" customHeight="1"/>
    <row r="126" spans="25:25" ht="15" customHeight="1"/>
    <row r="127" spans="25:25" ht="15" customHeight="1"/>
    <row r="129" spans="18:20" ht="15" customHeight="1"/>
    <row r="130" spans="18:20" ht="15" customHeight="1"/>
    <row r="131" spans="18:20" ht="15" customHeight="1"/>
    <row r="134" spans="18:20" ht="15" customHeight="1"/>
    <row r="135" spans="18:20" ht="15" customHeight="1"/>
    <row r="136" spans="18:20">
      <c r="R136" s="346"/>
      <c r="S136" s="346"/>
      <c r="T136" s="346"/>
    </row>
    <row r="138" spans="18:20" ht="15" customHeight="1"/>
    <row r="139" spans="18:20" ht="15" customHeight="1"/>
    <row r="142" spans="18:20" ht="15" customHeight="1">
      <c r="R142" s="346"/>
      <c r="S142" s="346"/>
      <c r="T142" s="346"/>
    </row>
    <row r="143" spans="18:20" ht="15" customHeight="1"/>
    <row r="148" spans="18:24">
      <c r="R148" s="346"/>
      <c r="S148" s="346"/>
      <c r="T148" s="346"/>
    </row>
    <row r="151" spans="18:24" ht="15" customHeight="1"/>
    <row r="152" spans="18:24" ht="15" customHeight="1"/>
    <row r="154" spans="18:24" ht="15" customHeight="1"/>
    <row r="155" spans="18:24" ht="15" customHeight="1"/>
    <row r="156" spans="18:24" ht="15" customHeight="1">
      <c r="V156" s="346"/>
      <c r="W156" s="346"/>
      <c r="X156" s="346"/>
    </row>
    <row r="157" spans="18:24" ht="15" customHeight="1"/>
    <row r="159" spans="18:24" ht="15" customHeight="1">
      <c r="R159" s="346"/>
      <c r="S159" s="346"/>
      <c r="T159" s="346"/>
    </row>
    <row r="160" spans="18:24" ht="15" customHeight="1"/>
    <row r="161" spans="18:24" ht="15" customHeight="1"/>
    <row r="162" spans="18:24" ht="15" customHeight="1"/>
    <row r="163" spans="18:24">
      <c r="V163" s="346"/>
      <c r="W163" s="346"/>
      <c r="X163" s="346"/>
    </row>
    <row r="164" spans="18:24" ht="15" customHeight="1"/>
    <row r="165" spans="18:24" ht="15" customHeight="1">
      <c r="R165" s="346"/>
      <c r="S165" s="346"/>
      <c r="T165" s="346"/>
    </row>
    <row r="166" spans="18:24" ht="15" customHeight="1"/>
    <row r="167" spans="18:24" ht="15" customHeight="1"/>
    <row r="169" spans="18:24" ht="15" customHeight="1"/>
    <row r="170" spans="18:24" ht="15" customHeight="1"/>
    <row r="173" spans="18:24" ht="15" customHeight="1"/>
    <row r="174" spans="18:24" ht="15" customHeight="1"/>
    <row r="175" spans="18:24" ht="15" customHeight="1"/>
    <row r="176" spans="18:24" ht="15" customHeight="1"/>
    <row r="177" ht="15" customHeight="1"/>
    <row r="178" ht="15" customHeight="1"/>
    <row r="179"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sheetData>
  <mergeCells count="2">
    <mergeCell ref="A3:A4"/>
    <mergeCell ref="A25:A26"/>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U84"/>
  <sheetViews>
    <sheetView showGridLines="0" view="pageLayout" topLeftCell="A19" zoomScaleNormal="100" zoomScaleSheetLayoutView="130" workbookViewId="0">
      <selection activeCell="W18" sqref="W18"/>
    </sheetView>
  </sheetViews>
  <sheetFormatPr baseColWidth="10" defaultColWidth="11.5703125" defaultRowHeight="12.75" outlineLevelRow="1" outlineLevelCol="1"/>
  <cols>
    <col min="1" max="1" width="0.140625" style="30" customWidth="1"/>
    <col min="2" max="2" width="21" style="30" customWidth="1"/>
    <col min="3" max="3" width="6.7109375" style="209" customWidth="1"/>
    <col min="4" max="4" width="5" style="30" customWidth="1"/>
    <col min="5" max="5" width="6.7109375" style="209" customWidth="1"/>
    <col min="6" max="6" width="5" style="30" customWidth="1"/>
    <col min="7" max="7" width="6.7109375" style="209" customWidth="1"/>
    <col min="8" max="8" width="5" style="30" customWidth="1"/>
    <col min="9" max="9" width="6.7109375" style="209" customWidth="1"/>
    <col min="10" max="10" width="5" style="30" customWidth="1"/>
    <col min="11" max="11" width="6.7109375" style="209" customWidth="1"/>
    <col min="12" max="12" width="5" style="30" customWidth="1"/>
    <col min="13" max="13" width="6.7109375" style="209" hidden="1" customWidth="1" outlineLevel="1"/>
    <col min="14" max="14" width="5" style="30" customWidth="1" collapsed="1"/>
    <col min="15" max="19" width="0" style="30" hidden="1" customWidth="1" outlineLevel="1"/>
    <col min="20" max="20" width="11.5703125" style="30" hidden="1" customWidth="1" outlineLevel="1"/>
    <col min="21" max="21" width="11.5703125" style="30" collapsed="1"/>
    <col min="22" max="260" width="11.5703125" style="30"/>
    <col min="261" max="261" width="7.28515625" style="30" customWidth="1"/>
    <col min="262" max="262" width="19.7109375" style="30" customWidth="1"/>
    <col min="263" max="268" width="10" style="30" customWidth="1"/>
    <col min="269" max="269" width="11.42578125" style="30" customWidth="1"/>
    <col min="270" max="271" width="11.5703125" style="30" customWidth="1"/>
    <col min="272" max="516" width="11.5703125" style="30"/>
    <col min="517" max="517" width="7.28515625" style="30" customWidth="1"/>
    <col min="518" max="518" width="19.7109375" style="30" customWidth="1"/>
    <col min="519" max="524" width="10" style="30" customWidth="1"/>
    <col min="525" max="525" width="11.42578125" style="30" customWidth="1"/>
    <col min="526" max="527" width="11.5703125" style="30" customWidth="1"/>
    <col min="528" max="772" width="11.5703125" style="30"/>
    <col min="773" max="773" width="7.28515625" style="30" customWidth="1"/>
    <col min="774" max="774" width="19.7109375" style="30" customWidth="1"/>
    <col min="775" max="780" width="10" style="30" customWidth="1"/>
    <col min="781" max="781" width="11.42578125" style="30" customWidth="1"/>
    <col min="782" max="783" width="11.5703125" style="30" customWidth="1"/>
    <col min="784" max="1028" width="11.5703125" style="30"/>
    <col min="1029" max="1029" width="7.28515625" style="30" customWidth="1"/>
    <col min="1030" max="1030" width="19.7109375" style="30" customWidth="1"/>
    <col min="1031" max="1036" width="10" style="30" customWidth="1"/>
    <col min="1037" max="1037" width="11.42578125" style="30" customWidth="1"/>
    <col min="1038" max="1039" width="11.5703125" style="30" customWidth="1"/>
    <col min="1040" max="1284" width="11.5703125" style="30"/>
    <col min="1285" max="1285" width="7.28515625" style="30" customWidth="1"/>
    <col min="1286" max="1286" width="19.7109375" style="30" customWidth="1"/>
    <col min="1287" max="1292" width="10" style="30" customWidth="1"/>
    <col min="1293" max="1293" width="11.42578125" style="30" customWidth="1"/>
    <col min="1294" max="1295" width="11.5703125" style="30" customWidth="1"/>
    <col min="1296" max="1540" width="11.5703125" style="30"/>
    <col min="1541" max="1541" width="7.28515625" style="30" customWidth="1"/>
    <col min="1542" max="1542" width="19.7109375" style="30" customWidth="1"/>
    <col min="1543" max="1548" width="10" style="30" customWidth="1"/>
    <col min="1549" max="1549" width="11.42578125" style="30" customWidth="1"/>
    <col min="1550" max="1551" width="11.5703125" style="30" customWidth="1"/>
    <col min="1552" max="1796" width="11.5703125" style="30"/>
    <col min="1797" max="1797" width="7.28515625" style="30" customWidth="1"/>
    <col min="1798" max="1798" width="19.7109375" style="30" customWidth="1"/>
    <col min="1799" max="1804" width="10" style="30" customWidth="1"/>
    <col min="1805" max="1805" width="11.42578125" style="30" customWidth="1"/>
    <col min="1806" max="1807" width="11.5703125" style="30" customWidth="1"/>
    <col min="1808" max="2052" width="11.5703125" style="30"/>
    <col min="2053" max="2053" width="7.28515625" style="30" customWidth="1"/>
    <col min="2054" max="2054" width="19.7109375" style="30" customWidth="1"/>
    <col min="2055" max="2060" width="10" style="30" customWidth="1"/>
    <col min="2061" max="2061" width="11.42578125" style="30" customWidth="1"/>
    <col min="2062" max="2063" width="11.5703125" style="30" customWidth="1"/>
    <col min="2064" max="2308" width="11.5703125" style="30"/>
    <col min="2309" max="2309" width="7.28515625" style="30" customWidth="1"/>
    <col min="2310" max="2310" width="19.7109375" style="30" customWidth="1"/>
    <col min="2311" max="2316" width="10" style="30" customWidth="1"/>
    <col min="2317" max="2317" width="11.42578125" style="30" customWidth="1"/>
    <col min="2318" max="2319" width="11.5703125" style="30" customWidth="1"/>
    <col min="2320" max="2564" width="11.5703125" style="30"/>
    <col min="2565" max="2565" width="7.28515625" style="30" customWidth="1"/>
    <col min="2566" max="2566" width="19.7109375" style="30" customWidth="1"/>
    <col min="2567" max="2572" width="10" style="30" customWidth="1"/>
    <col min="2573" max="2573" width="11.42578125" style="30" customWidth="1"/>
    <col min="2574" max="2575" width="11.5703125" style="30" customWidth="1"/>
    <col min="2576" max="2820" width="11.5703125" style="30"/>
    <col min="2821" max="2821" width="7.28515625" style="30" customWidth="1"/>
    <col min="2822" max="2822" width="19.7109375" style="30" customWidth="1"/>
    <col min="2823" max="2828" width="10" style="30" customWidth="1"/>
    <col min="2829" max="2829" width="11.42578125" style="30" customWidth="1"/>
    <col min="2830" max="2831" width="11.5703125" style="30" customWidth="1"/>
    <col min="2832" max="3076" width="11.5703125" style="30"/>
    <col min="3077" max="3077" width="7.28515625" style="30" customWidth="1"/>
    <col min="3078" max="3078" width="19.7109375" style="30" customWidth="1"/>
    <col min="3079" max="3084" width="10" style="30" customWidth="1"/>
    <col min="3085" max="3085" width="11.42578125" style="30" customWidth="1"/>
    <col min="3086" max="3087" width="11.5703125" style="30" customWidth="1"/>
    <col min="3088" max="3332" width="11.5703125" style="30"/>
    <col min="3333" max="3333" width="7.28515625" style="30" customWidth="1"/>
    <col min="3334" max="3334" width="19.7109375" style="30" customWidth="1"/>
    <col min="3335" max="3340" width="10" style="30" customWidth="1"/>
    <col min="3341" max="3341" width="11.42578125" style="30" customWidth="1"/>
    <col min="3342" max="3343" width="11.5703125" style="30" customWidth="1"/>
    <col min="3344" max="3588" width="11.5703125" style="30"/>
    <col min="3589" max="3589" width="7.28515625" style="30" customWidth="1"/>
    <col min="3590" max="3590" width="19.7109375" style="30" customWidth="1"/>
    <col min="3591" max="3596" width="10" style="30" customWidth="1"/>
    <col min="3597" max="3597" width="11.42578125" style="30" customWidth="1"/>
    <col min="3598" max="3599" width="11.5703125" style="30" customWidth="1"/>
    <col min="3600" max="3844" width="11.5703125" style="30"/>
    <col min="3845" max="3845" width="7.28515625" style="30" customWidth="1"/>
    <col min="3846" max="3846" width="19.7109375" style="30" customWidth="1"/>
    <col min="3847" max="3852" width="10" style="30" customWidth="1"/>
    <col min="3853" max="3853" width="11.42578125" style="30" customWidth="1"/>
    <col min="3854" max="3855" width="11.5703125" style="30" customWidth="1"/>
    <col min="3856" max="4100" width="11.5703125" style="30"/>
    <col min="4101" max="4101" width="7.28515625" style="30" customWidth="1"/>
    <col min="4102" max="4102" width="19.7109375" style="30" customWidth="1"/>
    <col min="4103" max="4108" width="10" style="30" customWidth="1"/>
    <col min="4109" max="4109" width="11.42578125" style="30" customWidth="1"/>
    <col min="4110" max="4111" width="11.5703125" style="30" customWidth="1"/>
    <col min="4112" max="4356" width="11.5703125" style="30"/>
    <col min="4357" max="4357" width="7.28515625" style="30" customWidth="1"/>
    <col min="4358" max="4358" width="19.7109375" style="30" customWidth="1"/>
    <col min="4359" max="4364" width="10" style="30" customWidth="1"/>
    <col min="4365" max="4365" width="11.42578125" style="30" customWidth="1"/>
    <col min="4366" max="4367" width="11.5703125" style="30" customWidth="1"/>
    <col min="4368" max="4612" width="11.5703125" style="30"/>
    <col min="4613" max="4613" width="7.28515625" style="30" customWidth="1"/>
    <col min="4614" max="4614" width="19.7109375" style="30" customWidth="1"/>
    <col min="4615" max="4620" width="10" style="30" customWidth="1"/>
    <col min="4621" max="4621" width="11.42578125" style="30" customWidth="1"/>
    <col min="4622" max="4623" width="11.5703125" style="30" customWidth="1"/>
    <col min="4624" max="4868" width="11.5703125" style="30"/>
    <col min="4869" max="4869" width="7.28515625" style="30" customWidth="1"/>
    <col min="4870" max="4870" width="19.7109375" style="30" customWidth="1"/>
    <col min="4871" max="4876" width="10" style="30" customWidth="1"/>
    <col min="4877" max="4877" width="11.42578125" style="30" customWidth="1"/>
    <col min="4878" max="4879" width="11.5703125" style="30" customWidth="1"/>
    <col min="4880" max="5124" width="11.5703125" style="30"/>
    <col min="5125" max="5125" width="7.28515625" style="30" customWidth="1"/>
    <col min="5126" max="5126" width="19.7109375" style="30" customWidth="1"/>
    <col min="5127" max="5132" width="10" style="30" customWidth="1"/>
    <col min="5133" max="5133" width="11.42578125" style="30" customWidth="1"/>
    <col min="5134" max="5135" width="11.5703125" style="30" customWidth="1"/>
    <col min="5136" max="5380" width="11.5703125" style="30"/>
    <col min="5381" max="5381" width="7.28515625" style="30" customWidth="1"/>
    <col min="5382" max="5382" width="19.7109375" style="30" customWidth="1"/>
    <col min="5383" max="5388" width="10" style="30" customWidth="1"/>
    <col min="5389" max="5389" width="11.42578125" style="30" customWidth="1"/>
    <col min="5390" max="5391" width="11.5703125" style="30" customWidth="1"/>
    <col min="5392" max="5636" width="11.5703125" style="30"/>
    <col min="5637" max="5637" width="7.28515625" style="30" customWidth="1"/>
    <col min="5638" max="5638" width="19.7109375" style="30" customWidth="1"/>
    <col min="5639" max="5644" width="10" style="30" customWidth="1"/>
    <col min="5645" max="5645" width="11.42578125" style="30" customWidth="1"/>
    <col min="5646" max="5647" width="11.5703125" style="30" customWidth="1"/>
    <col min="5648" max="5892" width="11.5703125" style="30"/>
    <col min="5893" max="5893" width="7.28515625" style="30" customWidth="1"/>
    <col min="5894" max="5894" width="19.7109375" style="30" customWidth="1"/>
    <col min="5895" max="5900" width="10" style="30" customWidth="1"/>
    <col min="5901" max="5901" width="11.42578125" style="30" customWidth="1"/>
    <col min="5902" max="5903" width="11.5703125" style="30" customWidth="1"/>
    <col min="5904" max="6148" width="11.5703125" style="30"/>
    <col min="6149" max="6149" width="7.28515625" style="30" customWidth="1"/>
    <col min="6150" max="6150" width="19.7109375" style="30" customWidth="1"/>
    <col min="6151" max="6156" width="10" style="30" customWidth="1"/>
    <col min="6157" max="6157" width="11.42578125" style="30" customWidth="1"/>
    <col min="6158" max="6159" width="11.5703125" style="30" customWidth="1"/>
    <col min="6160" max="6404" width="11.5703125" style="30"/>
    <col min="6405" max="6405" width="7.28515625" style="30" customWidth="1"/>
    <col min="6406" max="6406" width="19.7109375" style="30" customWidth="1"/>
    <col min="6407" max="6412" width="10" style="30" customWidth="1"/>
    <col min="6413" max="6413" width="11.42578125" style="30" customWidth="1"/>
    <col min="6414" max="6415" width="11.5703125" style="30" customWidth="1"/>
    <col min="6416" max="6660" width="11.5703125" style="30"/>
    <col min="6661" max="6661" width="7.28515625" style="30" customWidth="1"/>
    <col min="6662" max="6662" width="19.7109375" style="30" customWidth="1"/>
    <col min="6663" max="6668" width="10" style="30" customWidth="1"/>
    <col min="6669" max="6669" width="11.42578125" style="30" customWidth="1"/>
    <col min="6670" max="6671" width="11.5703125" style="30" customWidth="1"/>
    <col min="6672" max="6916" width="11.5703125" style="30"/>
    <col min="6917" max="6917" width="7.28515625" style="30" customWidth="1"/>
    <col min="6918" max="6918" width="19.7109375" style="30" customWidth="1"/>
    <col min="6919" max="6924" width="10" style="30" customWidth="1"/>
    <col min="6925" max="6925" width="11.42578125" style="30" customWidth="1"/>
    <col min="6926" max="6927" width="11.5703125" style="30" customWidth="1"/>
    <col min="6928" max="7172" width="11.5703125" style="30"/>
    <col min="7173" max="7173" width="7.28515625" style="30" customWidth="1"/>
    <col min="7174" max="7174" width="19.7109375" style="30" customWidth="1"/>
    <col min="7175" max="7180" width="10" style="30" customWidth="1"/>
    <col min="7181" max="7181" width="11.42578125" style="30" customWidth="1"/>
    <col min="7182" max="7183" width="11.5703125" style="30" customWidth="1"/>
    <col min="7184" max="7428" width="11.5703125" style="30"/>
    <col min="7429" max="7429" width="7.28515625" style="30" customWidth="1"/>
    <col min="7430" max="7430" width="19.7109375" style="30" customWidth="1"/>
    <col min="7431" max="7436" width="10" style="30" customWidth="1"/>
    <col min="7437" max="7437" width="11.42578125" style="30" customWidth="1"/>
    <col min="7438" max="7439" width="11.5703125" style="30" customWidth="1"/>
    <col min="7440" max="7684" width="11.5703125" style="30"/>
    <col min="7685" max="7685" width="7.28515625" style="30" customWidth="1"/>
    <col min="7686" max="7686" width="19.7109375" style="30" customWidth="1"/>
    <col min="7687" max="7692" width="10" style="30" customWidth="1"/>
    <col min="7693" max="7693" width="11.42578125" style="30" customWidth="1"/>
    <col min="7694" max="7695" width="11.5703125" style="30" customWidth="1"/>
    <col min="7696" max="7940" width="11.5703125" style="30"/>
    <col min="7941" max="7941" width="7.28515625" style="30" customWidth="1"/>
    <col min="7942" max="7942" width="19.7109375" style="30" customWidth="1"/>
    <col min="7943" max="7948" width="10" style="30" customWidth="1"/>
    <col min="7949" max="7949" width="11.42578125" style="30" customWidth="1"/>
    <col min="7950" max="7951" width="11.5703125" style="30" customWidth="1"/>
    <col min="7952" max="8196" width="11.5703125" style="30"/>
    <col min="8197" max="8197" width="7.28515625" style="30" customWidth="1"/>
    <col min="8198" max="8198" width="19.7109375" style="30" customWidth="1"/>
    <col min="8199" max="8204" width="10" style="30" customWidth="1"/>
    <col min="8205" max="8205" width="11.42578125" style="30" customWidth="1"/>
    <col min="8206" max="8207" width="11.5703125" style="30" customWidth="1"/>
    <col min="8208" max="8452" width="11.5703125" style="30"/>
    <col min="8453" max="8453" width="7.28515625" style="30" customWidth="1"/>
    <col min="8454" max="8454" width="19.7109375" style="30" customWidth="1"/>
    <col min="8455" max="8460" width="10" style="30" customWidth="1"/>
    <col min="8461" max="8461" width="11.42578125" style="30" customWidth="1"/>
    <col min="8462" max="8463" width="11.5703125" style="30" customWidth="1"/>
    <col min="8464" max="8708" width="11.5703125" style="30"/>
    <col min="8709" max="8709" width="7.28515625" style="30" customWidth="1"/>
    <col min="8710" max="8710" width="19.7109375" style="30" customWidth="1"/>
    <col min="8711" max="8716" width="10" style="30" customWidth="1"/>
    <col min="8717" max="8717" width="11.42578125" style="30" customWidth="1"/>
    <col min="8718" max="8719" width="11.5703125" style="30" customWidth="1"/>
    <col min="8720" max="8964" width="11.5703125" style="30"/>
    <col min="8965" max="8965" width="7.28515625" style="30" customWidth="1"/>
    <col min="8966" max="8966" width="19.7109375" style="30" customWidth="1"/>
    <col min="8967" max="8972" width="10" style="30" customWidth="1"/>
    <col min="8973" max="8973" width="11.42578125" style="30" customWidth="1"/>
    <col min="8974" max="8975" width="11.5703125" style="30" customWidth="1"/>
    <col min="8976" max="9220" width="11.5703125" style="30"/>
    <col min="9221" max="9221" width="7.28515625" style="30" customWidth="1"/>
    <col min="9222" max="9222" width="19.7109375" style="30" customWidth="1"/>
    <col min="9223" max="9228" width="10" style="30" customWidth="1"/>
    <col min="9229" max="9229" width="11.42578125" style="30" customWidth="1"/>
    <col min="9230" max="9231" width="11.5703125" style="30" customWidth="1"/>
    <col min="9232" max="9476" width="11.5703125" style="30"/>
    <col min="9477" max="9477" width="7.28515625" style="30" customWidth="1"/>
    <col min="9478" max="9478" width="19.7109375" style="30" customWidth="1"/>
    <col min="9479" max="9484" width="10" style="30" customWidth="1"/>
    <col min="9485" max="9485" width="11.42578125" style="30" customWidth="1"/>
    <col min="9486" max="9487" width="11.5703125" style="30" customWidth="1"/>
    <col min="9488" max="9732" width="11.5703125" style="30"/>
    <col min="9733" max="9733" width="7.28515625" style="30" customWidth="1"/>
    <col min="9734" max="9734" width="19.7109375" style="30" customWidth="1"/>
    <col min="9735" max="9740" width="10" style="30" customWidth="1"/>
    <col min="9741" max="9741" width="11.42578125" style="30" customWidth="1"/>
    <col min="9742" max="9743" width="11.5703125" style="30" customWidth="1"/>
    <col min="9744" max="9988" width="11.5703125" style="30"/>
    <col min="9989" max="9989" width="7.28515625" style="30" customWidth="1"/>
    <col min="9990" max="9990" width="19.7109375" style="30" customWidth="1"/>
    <col min="9991" max="9996" width="10" style="30" customWidth="1"/>
    <col min="9997" max="9997" width="11.42578125" style="30" customWidth="1"/>
    <col min="9998" max="9999" width="11.5703125" style="30" customWidth="1"/>
    <col min="10000" max="10244" width="11.5703125" style="30"/>
    <col min="10245" max="10245" width="7.28515625" style="30" customWidth="1"/>
    <col min="10246" max="10246" width="19.7109375" style="30" customWidth="1"/>
    <col min="10247" max="10252" width="10" style="30" customWidth="1"/>
    <col min="10253" max="10253" width="11.42578125" style="30" customWidth="1"/>
    <col min="10254" max="10255" width="11.5703125" style="30" customWidth="1"/>
    <col min="10256" max="10500" width="11.5703125" style="30"/>
    <col min="10501" max="10501" width="7.28515625" style="30" customWidth="1"/>
    <col min="10502" max="10502" width="19.7109375" style="30" customWidth="1"/>
    <col min="10503" max="10508" width="10" style="30" customWidth="1"/>
    <col min="10509" max="10509" width="11.42578125" style="30" customWidth="1"/>
    <col min="10510" max="10511" width="11.5703125" style="30" customWidth="1"/>
    <col min="10512" max="10756" width="11.5703125" style="30"/>
    <col min="10757" max="10757" width="7.28515625" style="30" customWidth="1"/>
    <col min="10758" max="10758" width="19.7109375" style="30" customWidth="1"/>
    <col min="10759" max="10764" width="10" style="30" customWidth="1"/>
    <col min="10765" max="10765" width="11.42578125" style="30" customWidth="1"/>
    <col min="10766" max="10767" width="11.5703125" style="30" customWidth="1"/>
    <col min="10768" max="11012" width="11.5703125" style="30"/>
    <col min="11013" max="11013" width="7.28515625" style="30" customWidth="1"/>
    <col min="11014" max="11014" width="19.7109375" style="30" customWidth="1"/>
    <col min="11015" max="11020" width="10" style="30" customWidth="1"/>
    <col min="11021" max="11021" width="11.42578125" style="30" customWidth="1"/>
    <col min="11022" max="11023" width="11.5703125" style="30" customWidth="1"/>
    <col min="11024" max="11268" width="11.5703125" style="30"/>
    <col min="11269" max="11269" width="7.28515625" style="30" customWidth="1"/>
    <col min="11270" max="11270" width="19.7109375" style="30" customWidth="1"/>
    <col min="11271" max="11276" width="10" style="30" customWidth="1"/>
    <col min="11277" max="11277" width="11.42578125" style="30" customWidth="1"/>
    <col min="11278" max="11279" width="11.5703125" style="30" customWidth="1"/>
    <col min="11280" max="11524" width="11.5703125" style="30"/>
    <col min="11525" max="11525" width="7.28515625" style="30" customWidth="1"/>
    <col min="11526" max="11526" width="19.7109375" style="30" customWidth="1"/>
    <col min="11527" max="11532" width="10" style="30" customWidth="1"/>
    <col min="11533" max="11533" width="11.42578125" style="30" customWidth="1"/>
    <col min="11534" max="11535" width="11.5703125" style="30" customWidth="1"/>
    <col min="11536" max="11780" width="11.5703125" style="30"/>
    <col min="11781" max="11781" width="7.28515625" style="30" customWidth="1"/>
    <col min="11782" max="11782" width="19.7109375" style="30" customWidth="1"/>
    <col min="11783" max="11788" width="10" style="30" customWidth="1"/>
    <col min="11789" max="11789" width="11.42578125" style="30" customWidth="1"/>
    <col min="11790" max="11791" width="11.5703125" style="30" customWidth="1"/>
    <col min="11792" max="12036" width="11.5703125" style="30"/>
    <col min="12037" max="12037" width="7.28515625" style="30" customWidth="1"/>
    <col min="12038" max="12038" width="19.7109375" style="30" customWidth="1"/>
    <col min="12039" max="12044" width="10" style="30" customWidth="1"/>
    <col min="12045" max="12045" width="11.42578125" style="30" customWidth="1"/>
    <col min="12046" max="12047" width="11.5703125" style="30" customWidth="1"/>
    <col min="12048" max="12292" width="11.5703125" style="30"/>
    <col min="12293" max="12293" width="7.28515625" style="30" customWidth="1"/>
    <col min="12294" max="12294" width="19.7109375" style="30" customWidth="1"/>
    <col min="12295" max="12300" width="10" style="30" customWidth="1"/>
    <col min="12301" max="12301" width="11.42578125" style="30" customWidth="1"/>
    <col min="12302" max="12303" width="11.5703125" style="30" customWidth="1"/>
    <col min="12304" max="12548" width="11.5703125" style="30"/>
    <col min="12549" max="12549" width="7.28515625" style="30" customWidth="1"/>
    <col min="12550" max="12550" width="19.7109375" style="30" customWidth="1"/>
    <col min="12551" max="12556" width="10" style="30" customWidth="1"/>
    <col min="12557" max="12557" width="11.42578125" style="30" customWidth="1"/>
    <col min="12558" max="12559" width="11.5703125" style="30" customWidth="1"/>
    <col min="12560" max="12804" width="11.5703125" style="30"/>
    <col min="12805" max="12805" width="7.28515625" style="30" customWidth="1"/>
    <col min="12806" max="12806" width="19.7109375" style="30" customWidth="1"/>
    <col min="12807" max="12812" width="10" style="30" customWidth="1"/>
    <col min="12813" max="12813" width="11.42578125" style="30" customWidth="1"/>
    <col min="12814" max="12815" width="11.5703125" style="30" customWidth="1"/>
    <col min="12816" max="13060" width="11.5703125" style="30"/>
    <col min="13061" max="13061" width="7.28515625" style="30" customWidth="1"/>
    <col min="13062" max="13062" width="19.7109375" style="30" customWidth="1"/>
    <col min="13063" max="13068" width="10" style="30" customWidth="1"/>
    <col min="13069" max="13069" width="11.42578125" style="30" customWidth="1"/>
    <col min="13070" max="13071" width="11.5703125" style="30" customWidth="1"/>
    <col min="13072" max="13316" width="11.5703125" style="30"/>
    <col min="13317" max="13317" width="7.28515625" style="30" customWidth="1"/>
    <col min="13318" max="13318" width="19.7109375" style="30" customWidth="1"/>
    <col min="13319" max="13324" width="10" style="30" customWidth="1"/>
    <col min="13325" max="13325" width="11.42578125" style="30" customWidth="1"/>
    <col min="13326" max="13327" width="11.5703125" style="30" customWidth="1"/>
    <col min="13328" max="13572" width="11.5703125" style="30"/>
    <col min="13573" max="13573" width="7.28515625" style="30" customWidth="1"/>
    <col min="13574" max="13574" width="19.7109375" style="30" customWidth="1"/>
    <col min="13575" max="13580" width="10" style="30" customWidth="1"/>
    <col min="13581" max="13581" width="11.42578125" style="30" customWidth="1"/>
    <col min="13582" max="13583" width="11.5703125" style="30" customWidth="1"/>
    <col min="13584" max="13828" width="11.5703125" style="30"/>
    <col min="13829" max="13829" width="7.28515625" style="30" customWidth="1"/>
    <col min="13830" max="13830" width="19.7109375" style="30" customWidth="1"/>
    <col min="13831" max="13836" width="10" style="30" customWidth="1"/>
    <col min="13837" max="13837" width="11.42578125" style="30" customWidth="1"/>
    <col min="13838" max="13839" width="11.5703125" style="30" customWidth="1"/>
    <col min="13840" max="14084" width="11.5703125" style="30"/>
    <col min="14085" max="14085" width="7.28515625" style="30" customWidth="1"/>
    <col min="14086" max="14086" width="19.7109375" style="30" customWidth="1"/>
    <col min="14087" max="14092" width="10" style="30" customWidth="1"/>
    <col min="14093" max="14093" width="11.42578125" style="30" customWidth="1"/>
    <col min="14094" max="14095" width="11.5703125" style="30" customWidth="1"/>
    <col min="14096" max="14340" width="11.5703125" style="30"/>
    <col min="14341" max="14341" width="7.28515625" style="30" customWidth="1"/>
    <col min="14342" max="14342" width="19.7109375" style="30" customWidth="1"/>
    <col min="14343" max="14348" width="10" style="30" customWidth="1"/>
    <col min="14349" max="14349" width="11.42578125" style="30" customWidth="1"/>
    <col min="14350" max="14351" width="11.5703125" style="30" customWidth="1"/>
    <col min="14352" max="14596" width="11.5703125" style="30"/>
    <col min="14597" max="14597" width="7.28515625" style="30" customWidth="1"/>
    <col min="14598" max="14598" width="19.7109375" style="30" customWidth="1"/>
    <col min="14599" max="14604" width="10" style="30" customWidth="1"/>
    <col min="14605" max="14605" width="11.42578125" style="30" customWidth="1"/>
    <col min="14606" max="14607" width="11.5703125" style="30" customWidth="1"/>
    <col min="14608" max="14852" width="11.5703125" style="30"/>
    <col min="14853" max="14853" width="7.28515625" style="30" customWidth="1"/>
    <col min="14854" max="14854" width="19.7109375" style="30" customWidth="1"/>
    <col min="14855" max="14860" width="10" style="30" customWidth="1"/>
    <col min="14861" max="14861" width="11.42578125" style="30" customWidth="1"/>
    <col min="14862" max="14863" width="11.5703125" style="30" customWidth="1"/>
    <col min="14864" max="15108" width="11.5703125" style="30"/>
    <col min="15109" max="15109" width="7.28515625" style="30" customWidth="1"/>
    <col min="15110" max="15110" width="19.7109375" style="30" customWidth="1"/>
    <col min="15111" max="15116" width="10" style="30" customWidth="1"/>
    <col min="15117" max="15117" width="11.42578125" style="30" customWidth="1"/>
    <col min="15118" max="15119" width="11.5703125" style="30" customWidth="1"/>
    <col min="15120" max="15364" width="11.5703125" style="30"/>
    <col min="15365" max="15365" width="7.28515625" style="30" customWidth="1"/>
    <col min="15366" max="15366" width="19.7109375" style="30" customWidth="1"/>
    <col min="15367" max="15372" width="10" style="30" customWidth="1"/>
    <col min="15373" max="15373" width="11.42578125" style="30" customWidth="1"/>
    <col min="15374" max="15375" width="11.5703125" style="30" customWidth="1"/>
    <col min="15376" max="15620" width="11.5703125" style="30"/>
    <col min="15621" max="15621" width="7.28515625" style="30" customWidth="1"/>
    <col min="15622" max="15622" width="19.7109375" style="30" customWidth="1"/>
    <col min="15623" max="15628" width="10" style="30" customWidth="1"/>
    <col min="15629" max="15629" width="11.42578125" style="30" customWidth="1"/>
    <col min="15630" max="15631" width="11.5703125" style="30" customWidth="1"/>
    <col min="15632" max="15876" width="11.5703125" style="30"/>
    <col min="15877" max="15877" width="7.28515625" style="30" customWidth="1"/>
    <col min="15878" max="15878" width="19.7109375" style="30" customWidth="1"/>
    <col min="15879" max="15884" width="10" style="30" customWidth="1"/>
    <col min="15885" max="15885" width="11.42578125" style="30" customWidth="1"/>
    <col min="15886" max="15887" width="11.5703125" style="30" customWidth="1"/>
    <col min="15888" max="16132" width="11.5703125" style="30"/>
    <col min="16133" max="16133" width="7.28515625" style="30" customWidth="1"/>
    <col min="16134" max="16134" width="19.7109375" style="30" customWidth="1"/>
    <col min="16135" max="16140" width="10" style="30" customWidth="1"/>
    <col min="16141" max="16141" width="11.42578125" style="30" customWidth="1"/>
    <col min="16142" max="16143" width="11.5703125" style="30" customWidth="1"/>
    <col min="16144" max="16384" width="11.5703125" style="30"/>
  </cols>
  <sheetData>
    <row r="1" spans="1:21" s="3" customFormat="1" ht="22.15" customHeight="1">
      <c r="A1" s="97" t="str">
        <f>CONCATENATE(Inhalt_K12!B34,"   ",Inhalt_K12!C34)</f>
        <v>1209   Europawahlergebnisse 1999 - 2024 nach Parteien</v>
      </c>
      <c r="B1" s="1"/>
      <c r="C1" s="1"/>
      <c r="D1" s="2"/>
      <c r="E1" s="1"/>
      <c r="F1" s="2"/>
      <c r="G1" s="2"/>
      <c r="H1" s="2"/>
      <c r="I1" s="2"/>
      <c r="J1" s="2"/>
      <c r="K1" s="2"/>
    </row>
    <row r="2" spans="1:21" s="14" customFormat="1" ht="6" customHeight="1">
      <c r="A2" s="12"/>
      <c r="B2" s="13"/>
      <c r="C2" s="206"/>
      <c r="D2" s="13"/>
      <c r="E2" s="206"/>
      <c r="F2" s="13"/>
      <c r="G2" s="206"/>
      <c r="H2" s="13"/>
      <c r="I2" s="206"/>
      <c r="J2" s="13"/>
      <c r="K2" s="206"/>
      <c r="L2" s="13"/>
      <c r="M2" s="206"/>
      <c r="N2" s="13"/>
      <c r="P2" s="13"/>
      <c r="Q2" s="21"/>
      <c r="R2" s="21"/>
      <c r="S2" s="21"/>
      <c r="T2" s="21"/>
    </row>
    <row r="3" spans="1:21" ht="13.5" customHeight="1">
      <c r="A3" s="551" t="s">
        <v>116</v>
      </c>
      <c r="B3" s="553" t="s">
        <v>97</v>
      </c>
      <c r="C3" s="555">
        <v>2024</v>
      </c>
      <c r="D3" s="545"/>
      <c r="E3" s="547">
        <v>2019</v>
      </c>
      <c r="F3" s="548"/>
      <c r="G3" s="547">
        <v>2014</v>
      </c>
      <c r="H3" s="548"/>
      <c r="I3" s="547">
        <v>2009</v>
      </c>
      <c r="J3" s="548"/>
      <c r="K3" s="547">
        <v>2004</v>
      </c>
      <c r="L3" s="548"/>
      <c r="M3" s="547">
        <v>1999</v>
      </c>
      <c r="N3" s="550"/>
      <c r="O3" s="136" t="s">
        <v>343</v>
      </c>
      <c r="P3" s="136"/>
      <c r="Q3" s="279"/>
      <c r="R3" s="279"/>
      <c r="S3" s="279"/>
      <c r="U3" s="136"/>
    </row>
    <row r="4" spans="1:21" ht="14.25" customHeight="1">
      <c r="A4" s="552"/>
      <c r="B4" s="554"/>
      <c r="C4" s="207" t="s">
        <v>86</v>
      </c>
      <c r="D4" s="123" t="s">
        <v>87</v>
      </c>
      <c r="E4" s="207" t="s">
        <v>86</v>
      </c>
      <c r="F4" s="123" t="s">
        <v>87</v>
      </c>
      <c r="G4" s="207" t="s">
        <v>86</v>
      </c>
      <c r="H4" s="123" t="s">
        <v>87</v>
      </c>
      <c r="I4" s="207" t="s">
        <v>86</v>
      </c>
      <c r="J4" s="123" t="s">
        <v>87</v>
      </c>
      <c r="K4" s="207" t="s">
        <v>86</v>
      </c>
      <c r="L4" s="124" t="s">
        <v>87</v>
      </c>
      <c r="M4" s="207" t="s">
        <v>86</v>
      </c>
      <c r="N4" s="124" t="s">
        <v>87</v>
      </c>
      <c r="O4" s="136">
        <v>1999</v>
      </c>
      <c r="P4" s="136">
        <v>2004</v>
      </c>
      <c r="Q4" s="136">
        <v>2009</v>
      </c>
      <c r="R4" s="136">
        <v>2014</v>
      </c>
      <c r="S4" s="136">
        <v>2019</v>
      </c>
      <c r="T4" s="136">
        <v>2024</v>
      </c>
      <c r="U4" s="136"/>
    </row>
    <row r="5" spans="1:21" s="31" customFormat="1" ht="15" customHeight="1">
      <c r="A5" s="138" t="s">
        <v>88</v>
      </c>
      <c r="B5" s="139"/>
      <c r="C5" s="208">
        <v>166429</v>
      </c>
      <c r="D5" s="141" t="s">
        <v>123</v>
      </c>
      <c r="E5" s="208">
        <v>166530</v>
      </c>
      <c r="F5" s="141" t="s">
        <v>123</v>
      </c>
      <c r="G5" s="208">
        <v>167198</v>
      </c>
      <c r="H5" s="141" t="s">
        <v>123</v>
      </c>
      <c r="I5" s="208">
        <v>166078</v>
      </c>
      <c r="J5" s="141" t="s">
        <v>123</v>
      </c>
      <c r="K5" s="208">
        <v>164951</v>
      </c>
      <c r="L5" s="141" t="s">
        <v>123</v>
      </c>
      <c r="M5" s="208">
        <v>171742</v>
      </c>
      <c r="N5" s="141" t="s">
        <v>123</v>
      </c>
      <c r="O5" s="280">
        <f>N6</f>
        <v>32</v>
      </c>
      <c r="P5" s="280">
        <f>L6</f>
        <v>33.191675103515585</v>
      </c>
      <c r="Q5" s="280">
        <f>J6</f>
        <v>33.891906212743415</v>
      </c>
      <c r="R5" s="280">
        <f>H6</f>
        <v>37.639804303879231</v>
      </c>
      <c r="S5" s="280">
        <f>F6</f>
        <v>54.612382153365758</v>
      </c>
      <c r="T5" s="280">
        <f>D6</f>
        <v>58.017533002060937</v>
      </c>
      <c r="U5" s="147"/>
    </row>
    <row r="6" spans="1:21" ht="11.25" customHeight="1">
      <c r="A6" s="138" t="s">
        <v>307</v>
      </c>
      <c r="B6" s="139"/>
      <c r="C6" s="208">
        <v>96558</v>
      </c>
      <c r="D6" s="141">
        <f>C6/C5*100</f>
        <v>58.017533002060937</v>
      </c>
      <c r="E6" s="208">
        <v>90946</v>
      </c>
      <c r="F6" s="141">
        <f>E6/E5*100</f>
        <v>54.612382153365758</v>
      </c>
      <c r="G6" s="208">
        <v>62933</v>
      </c>
      <c r="H6" s="141">
        <f>G6/G5*100</f>
        <v>37.639804303879231</v>
      </c>
      <c r="I6" s="208">
        <v>56287</v>
      </c>
      <c r="J6" s="141">
        <f>I6/I5*100</f>
        <v>33.891906212743415</v>
      </c>
      <c r="K6" s="208">
        <v>54750</v>
      </c>
      <c r="L6" s="141">
        <f>K6/K5*100</f>
        <v>33.191675103515585</v>
      </c>
      <c r="M6" s="208">
        <v>53132</v>
      </c>
      <c r="N6" s="141">
        <v>32</v>
      </c>
      <c r="O6" s="136"/>
      <c r="P6" s="136"/>
      <c r="Q6" s="136"/>
      <c r="R6" s="136"/>
      <c r="S6" s="136"/>
      <c r="T6" s="136"/>
      <c r="U6" s="136"/>
    </row>
    <row r="7" spans="1:21" ht="11.25" customHeight="1">
      <c r="A7" s="138" t="s">
        <v>90</v>
      </c>
      <c r="B7" s="139"/>
      <c r="C7" s="208">
        <v>604</v>
      </c>
      <c r="D7" s="141">
        <f>(C7/C6)*100</f>
        <v>0.6255307690714389</v>
      </c>
      <c r="E7" s="208">
        <v>461</v>
      </c>
      <c r="F7" s="141">
        <f>(E7/E6)*100</f>
        <v>0.50689420095441251</v>
      </c>
      <c r="G7" s="208">
        <v>424</v>
      </c>
      <c r="H7" s="141">
        <f>(G7/G6)*100</f>
        <v>0.67373238205710828</v>
      </c>
      <c r="I7" s="208">
        <v>533</v>
      </c>
      <c r="J7" s="141">
        <f>I7/I6*100</f>
        <v>0.94693268427878552</v>
      </c>
      <c r="K7" s="208">
        <v>870</v>
      </c>
      <c r="L7" s="141">
        <f>K7/K6*100</f>
        <v>1.5890410958904109</v>
      </c>
      <c r="M7" s="208">
        <v>421</v>
      </c>
      <c r="N7" s="141">
        <v>0.8</v>
      </c>
      <c r="O7" s="136"/>
      <c r="P7" s="136"/>
      <c r="Q7" s="136"/>
      <c r="R7" s="136"/>
      <c r="S7" s="136"/>
      <c r="T7" s="136"/>
      <c r="U7" s="136"/>
    </row>
    <row r="8" spans="1:21" ht="11.25" customHeight="1">
      <c r="A8" s="138" t="s">
        <v>91</v>
      </c>
      <c r="B8" s="139"/>
      <c r="C8" s="208">
        <v>95954</v>
      </c>
      <c r="D8" s="141">
        <f>100-D7</f>
        <v>99.374469230928554</v>
      </c>
      <c r="E8" s="208">
        <v>90485</v>
      </c>
      <c r="F8" s="141">
        <f>100-F7</f>
        <v>99.493105799045594</v>
      </c>
      <c r="G8" s="208">
        <v>62509</v>
      </c>
      <c r="H8" s="141">
        <f>100-H7</f>
        <v>99.326267617942889</v>
      </c>
      <c r="I8" s="208">
        <v>55754</v>
      </c>
      <c r="J8" s="141">
        <f>100-J7</f>
        <v>99.053067315721208</v>
      </c>
      <c r="K8" s="208">
        <v>53880</v>
      </c>
      <c r="L8" s="141">
        <f>100-L7</f>
        <v>98.410958904109592</v>
      </c>
      <c r="M8" s="208">
        <v>52711</v>
      </c>
      <c r="N8" s="141">
        <v>99.2</v>
      </c>
      <c r="O8" s="136"/>
      <c r="P8" s="136"/>
      <c r="Q8" s="136"/>
      <c r="R8" s="136"/>
      <c r="S8" s="136"/>
      <c r="T8" s="136"/>
      <c r="U8" s="136"/>
    </row>
    <row r="9" spans="1:21" s="31" customFormat="1" ht="13.5" customHeight="1">
      <c r="A9" s="138" t="s">
        <v>124</v>
      </c>
      <c r="B9" s="139"/>
      <c r="C9" s="208"/>
      <c r="D9" s="141"/>
      <c r="E9" s="208"/>
      <c r="F9" s="141"/>
      <c r="G9" s="208"/>
      <c r="H9" s="141"/>
      <c r="I9" s="208"/>
      <c r="J9" s="141"/>
      <c r="K9" s="208"/>
      <c r="L9" s="141"/>
      <c r="M9" s="208"/>
      <c r="N9" s="141"/>
      <c r="O9" s="147"/>
      <c r="P9" s="147"/>
      <c r="Q9" s="147"/>
      <c r="R9" s="147"/>
      <c r="S9" s="147"/>
      <c r="T9" s="147"/>
      <c r="U9" s="147"/>
    </row>
    <row r="10" spans="1:21" s="31" customFormat="1" ht="12.75" customHeight="1">
      <c r="A10" s="142"/>
      <c r="B10" s="143" t="s">
        <v>49</v>
      </c>
      <c r="C10" s="208">
        <v>18906</v>
      </c>
      <c r="D10" s="240">
        <f>C10/$C$8*100</f>
        <v>19.703191112408028</v>
      </c>
      <c r="E10" s="208">
        <v>28633</v>
      </c>
      <c r="F10" s="240">
        <f>E10/$E$8*100</f>
        <v>31.643918881582582</v>
      </c>
      <c r="G10" s="208">
        <v>9556</v>
      </c>
      <c r="H10" s="144">
        <f>G10/$G$8*100</f>
        <v>15.287398614599498</v>
      </c>
      <c r="I10" s="208">
        <v>9287</v>
      </c>
      <c r="J10" s="144">
        <f>I10/$I$8*100</f>
        <v>16.657100835814472</v>
      </c>
      <c r="K10" s="208">
        <v>8453</v>
      </c>
      <c r="L10" s="144">
        <f>K10/$K$8*100</f>
        <v>15.688567186340016</v>
      </c>
      <c r="M10" s="208">
        <v>3843</v>
      </c>
      <c r="N10" s="144">
        <f>M10/$M$8*100</f>
        <v>7.2906983362106574</v>
      </c>
      <c r="T10" s="414"/>
    </row>
    <row r="11" spans="1:21" s="31" customFormat="1" ht="11.25" customHeight="1">
      <c r="A11" s="142"/>
      <c r="B11" s="143" t="s">
        <v>20</v>
      </c>
      <c r="C11" s="208">
        <v>22072</v>
      </c>
      <c r="D11" s="240">
        <f t="shared" ref="D11:D43" si="0">C11/$C$8*100</f>
        <v>23.002688788377764</v>
      </c>
      <c r="E11" s="208">
        <v>18416</v>
      </c>
      <c r="F11" s="240">
        <f t="shared" ref="F11:F22" si="1">E11/$E$8*100</f>
        <v>20.352544620655358</v>
      </c>
      <c r="G11" s="208">
        <v>17141</v>
      </c>
      <c r="H11" s="144">
        <f t="shared" ref="H11:H32" si="2">G11/$G$8*100</f>
        <v>27.421651282215358</v>
      </c>
      <c r="I11" s="208">
        <v>16605</v>
      </c>
      <c r="J11" s="144">
        <f>I11/$I$8*100</f>
        <v>29.782616493883847</v>
      </c>
      <c r="K11" s="208">
        <v>21763</v>
      </c>
      <c r="L11" s="144">
        <f t="shared" ref="L11:L44" si="3">K11/$K$8*100</f>
        <v>40.391610987379359</v>
      </c>
      <c r="M11" s="208">
        <v>23906</v>
      </c>
      <c r="N11" s="144">
        <f>M11/$M$8*100</f>
        <v>45.352962379768933</v>
      </c>
    </row>
    <row r="12" spans="1:21" s="31" customFormat="1" ht="11.25" customHeight="1">
      <c r="A12" s="142"/>
      <c r="B12" s="143" t="s">
        <v>74</v>
      </c>
      <c r="C12" s="208">
        <v>17909</v>
      </c>
      <c r="D12" s="240">
        <f t="shared" si="0"/>
        <v>18.664151572628551</v>
      </c>
      <c r="E12" s="208">
        <v>17566</v>
      </c>
      <c r="F12" s="240">
        <f t="shared" si="1"/>
        <v>19.413162402608165</v>
      </c>
      <c r="G12" s="208">
        <v>21356</v>
      </c>
      <c r="H12" s="144">
        <f t="shared" si="2"/>
        <v>34.164680286038809</v>
      </c>
      <c r="I12" s="208">
        <v>15769</v>
      </c>
      <c r="J12" s="144">
        <f t="shared" ref="J12" si="4">I12/$I$8*100</f>
        <v>28.283172507802128</v>
      </c>
      <c r="K12" s="208">
        <v>16040</v>
      </c>
      <c r="L12" s="144">
        <f t="shared" si="3"/>
        <v>29.769858945805495</v>
      </c>
      <c r="M12" s="208">
        <v>20113</v>
      </c>
      <c r="N12" s="144">
        <f>M12/$M$8*100</f>
        <v>38.157120904555022</v>
      </c>
    </row>
    <row r="13" spans="1:21" s="31" customFormat="1" ht="11.25" customHeight="1">
      <c r="A13" s="142"/>
      <c r="B13" s="143" t="s">
        <v>5</v>
      </c>
      <c r="C13" s="208">
        <v>10290</v>
      </c>
      <c r="D13" s="240">
        <f t="shared" si="0"/>
        <v>10.723888529920588</v>
      </c>
      <c r="E13" s="208">
        <v>6773</v>
      </c>
      <c r="F13" s="240">
        <f t="shared" si="1"/>
        <v>7.4852185445101398</v>
      </c>
      <c r="G13" s="208">
        <v>4334</v>
      </c>
      <c r="H13" s="144">
        <f t="shared" si="2"/>
        <v>6.9334015901710151</v>
      </c>
      <c r="I13" s="208" t="s">
        <v>339</v>
      </c>
      <c r="J13" s="144" t="s">
        <v>123</v>
      </c>
      <c r="K13" s="208" t="s">
        <v>339</v>
      </c>
      <c r="L13" s="144" t="s">
        <v>123</v>
      </c>
      <c r="M13" s="208" t="s">
        <v>125</v>
      </c>
      <c r="N13" s="144" t="s">
        <v>123</v>
      </c>
    </row>
    <row r="14" spans="1:21" s="31" customFormat="1" ht="11.25" customHeight="1">
      <c r="A14" s="142"/>
      <c r="B14" s="143" t="s">
        <v>43</v>
      </c>
      <c r="C14" s="208">
        <v>5065</v>
      </c>
      <c r="D14" s="240">
        <f t="shared" si="0"/>
        <v>5.2785709819288407</v>
      </c>
      <c r="E14" s="208">
        <v>4174</v>
      </c>
      <c r="F14" s="240">
        <f>E14/$E$8*100</f>
        <v>4.6129192683870253</v>
      </c>
      <c r="G14" s="208">
        <v>1953</v>
      </c>
      <c r="H14" s="144">
        <f t="shared" si="2"/>
        <v>3.1243500935865236</v>
      </c>
      <c r="I14" s="208">
        <v>6646</v>
      </c>
      <c r="J14" s="144">
        <f>I14/$I$8*100</f>
        <v>11.920220970692686</v>
      </c>
      <c r="K14" s="208">
        <v>2961</v>
      </c>
      <c r="L14" s="144">
        <f t="shared" si="3"/>
        <v>5.4955456570155903</v>
      </c>
      <c r="M14" s="208">
        <v>1523</v>
      </c>
      <c r="N14" s="144">
        <f>M14/$M$8*100</f>
        <v>2.8893399859611848</v>
      </c>
    </row>
    <row r="15" spans="1:21" s="31" customFormat="1" ht="11.25" customHeight="1">
      <c r="A15" s="142"/>
      <c r="B15" s="143" t="s">
        <v>29</v>
      </c>
      <c r="C15" s="208">
        <v>3251</v>
      </c>
      <c r="D15" s="240">
        <f t="shared" si="0"/>
        <v>3.3880817891906534</v>
      </c>
      <c r="E15" s="208">
        <v>4231</v>
      </c>
      <c r="F15" s="240">
        <f t="shared" si="1"/>
        <v>4.6759131347737197</v>
      </c>
      <c r="G15" s="208">
        <v>3747</v>
      </c>
      <c r="H15" s="144">
        <f t="shared" si="2"/>
        <v>5.9943368154985679</v>
      </c>
      <c r="I15" s="208">
        <v>3059</v>
      </c>
      <c r="J15" s="144">
        <f>I15/$I$8*100</f>
        <v>5.4866018581626435</v>
      </c>
      <c r="K15" s="208">
        <v>1466</v>
      </c>
      <c r="L15" s="144">
        <f t="shared" si="3"/>
        <v>2.7208611729769858</v>
      </c>
      <c r="M15" s="208">
        <v>1169</v>
      </c>
      <c r="N15" s="144">
        <f>M15/$M$8*100</f>
        <v>2.2177534101041529</v>
      </c>
    </row>
    <row r="16" spans="1:21" s="31" customFormat="1" ht="11.25" customHeight="1">
      <c r="A16" s="142"/>
      <c r="B16" s="143" t="s">
        <v>126</v>
      </c>
      <c r="C16" s="208">
        <v>2213</v>
      </c>
      <c r="D16" s="240">
        <f t="shared" si="0"/>
        <v>2.306313441857557</v>
      </c>
      <c r="E16" s="208">
        <v>2680</v>
      </c>
      <c r="F16" s="240">
        <f>E16/$E$8*100</f>
        <v>2.9618168757252583</v>
      </c>
      <c r="G16" s="208">
        <v>500</v>
      </c>
      <c r="H16" s="144">
        <f t="shared" si="2"/>
        <v>0.79988481658641153</v>
      </c>
      <c r="I16" s="208" t="s">
        <v>339</v>
      </c>
      <c r="J16" s="144" t="s">
        <v>123</v>
      </c>
      <c r="K16" s="208" t="s">
        <v>339</v>
      </c>
      <c r="L16" s="144" t="s">
        <v>123</v>
      </c>
      <c r="M16" s="208" t="s">
        <v>125</v>
      </c>
      <c r="N16" s="144" t="s">
        <v>123</v>
      </c>
      <c r="S16" s="413"/>
    </row>
    <row r="17" spans="1:20" ht="11.25" customHeight="1">
      <c r="A17" s="142"/>
      <c r="B17" s="145" t="s">
        <v>32</v>
      </c>
      <c r="C17" s="208">
        <v>1520</v>
      </c>
      <c r="D17" s="240">
        <f t="shared" si="0"/>
        <v>1.5840923775975988</v>
      </c>
      <c r="E17" s="208">
        <v>1189</v>
      </c>
      <c r="F17" s="240">
        <f t="shared" si="1"/>
        <v>1.3140299497154224</v>
      </c>
      <c r="G17" s="208">
        <v>735</v>
      </c>
      <c r="H17" s="144">
        <f t="shared" si="2"/>
        <v>1.1758306803820249</v>
      </c>
      <c r="I17" s="208">
        <v>493</v>
      </c>
      <c r="J17" s="144">
        <f>I17/$I$8*100</f>
        <v>0.88424148939986369</v>
      </c>
      <c r="K17" s="208">
        <v>562</v>
      </c>
      <c r="L17" s="144">
        <f t="shared" si="3"/>
        <v>1.0430586488492948</v>
      </c>
      <c r="M17" s="208">
        <v>276</v>
      </c>
      <c r="N17" s="144">
        <f>M17/$M$8*100</f>
        <v>0.52360987270209247</v>
      </c>
    </row>
    <row r="18" spans="1:20" s="31" customFormat="1" ht="11.25" customHeight="1">
      <c r="A18" s="142"/>
      <c r="B18" s="143" t="s">
        <v>66</v>
      </c>
      <c r="C18" s="208">
        <v>601</v>
      </c>
      <c r="D18" s="240">
        <f t="shared" si="0"/>
        <v>0.62634178877378743</v>
      </c>
      <c r="E18" s="208">
        <v>883</v>
      </c>
      <c r="F18" s="240">
        <f>E18/$E$8*100</f>
        <v>0.97585235121843394</v>
      </c>
      <c r="G18" s="208">
        <v>1264</v>
      </c>
      <c r="H18" s="144">
        <f t="shared" si="2"/>
        <v>2.0221088163304484</v>
      </c>
      <c r="I18" s="208">
        <v>724</v>
      </c>
      <c r="J18" s="144">
        <f>I18/$I$8*100</f>
        <v>1.298561538185601</v>
      </c>
      <c r="K18" s="208" t="s">
        <v>339</v>
      </c>
      <c r="L18" s="144" t="s">
        <v>123</v>
      </c>
      <c r="M18" s="208" t="s">
        <v>125</v>
      </c>
      <c r="N18" s="144" t="s">
        <v>123</v>
      </c>
    </row>
    <row r="19" spans="1:20" ht="11.25" customHeight="1">
      <c r="A19" s="142"/>
      <c r="B19" s="143" t="s">
        <v>40</v>
      </c>
      <c r="C19" s="208">
        <v>534</v>
      </c>
      <c r="D19" s="240">
        <f t="shared" si="0"/>
        <v>0.55651666423494595</v>
      </c>
      <c r="E19" s="208">
        <v>611</v>
      </c>
      <c r="F19" s="240">
        <f t="shared" si="1"/>
        <v>0.67525004144333312</v>
      </c>
      <c r="G19" s="208">
        <v>345</v>
      </c>
      <c r="H19" s="144">
        <f t="shared" si="2"/>
        <v>0.55192052344462394</v>
      </c>
      <c r="I19" s="208">
        <v>500</v>
      </c>
      <c r="J19" s="144">
        <f>I19/$I$8*100</f>
        <v>0.89679664239337087</v>
      </c>
      <c r="K19" s="208">
        <v>295</v>
      </c>
      <c r="L19" s="144">
        <f t="shared" si="3"/>
        <v>0.5475129918337045</v>
      </c>
      <c r="M19" s="208" t="s">
        <v>125</v>
      </c>
      <c r="N19" s="144" t="s">
        <v>123</v>
      </c>
    </row>
    <row r="20" spans="1:20" s="31" customFormat="1" ht="12.75" customHeight="1">
      <c r="A20" s="142"/>
      <c r="B20" s="143" t="s">
        <v>46</v>
      </c>
      <c r="C20" s="208">
        <v>983</v>
      </c>
      <c r="D20" s="240">
        <f t="shared" si="0"/>
        <v>1.0244492152489735</v>
      </c>
      <c r="E20" s="208">
        <v>1018</v>
      </c>
      <c r="F20" s="240">
        <f t="shared" si="1"/>
        <v>1.1250483505553406</v>
      </c>
      <c r="G20" s="208">
        <v>551</v>
      </c>
      <c r="H20" s="144">
        <f t="shared" si="2"/>
        <v>0.88147306787822555</v>
      </c>
      <c r="I20" s="208">
        <v>225</v>
      </c>
      <c r="J20" s="144">
        <f>I20/$I$8*100</f>
        <v>0.40355848907701686</v>
      </c>
      <c r="K20" s="208" t="s">
        <v>339</v>
      </c>
      <c r="L20" s="144" t="s">
        <v>123</v>
      </c>
      <c r="M20" s="208" t="s">
        <v>125</v>
      </c>
      <c r="N20" s="144" t="s">
        <v>123</v>
      </c>
      <c r="T20" s="414"/>
    </row>
    <row r="21" spans="1:20" s="31" customFormat="1" ht="11.25" customHeight="1">
      <c r="A21" s="142"/>
      <c r="B21" s="143" t="s">
        <v>81</v>
      </c>
      <c r="C21" s="208">
        <v>4376</v>
      </c>
      <c r="D21" s="240">
        <f t="shared" si="0"/>
        <v>4.5605185818204559</v>
      </c>
      <c r="E21" s="208">
        <v>935</v>
      </c>
      <c r="F21" s="240">
        <f>E21/$E$8*100</f>
        <v>1.0333204398519091</v>
      </c>
      <c r="G21" s="208" t="s">
        <v>339</v>
      </c>
      <c r="H21" s="144" t="s">
        <v>123</v>
      </c>
      <c r="I21" s="208" t="s">
        <v>339</v>
      </c>
      <c r="J21" s="144" t="s">
        <v>123</v>
      </c>
      <c r="K21" s="208" t="s">
        <v>339</v>
      </c>
      <c r="L21" s="144" t="s">
        <v>123</v>
      </c>
      <c r="M21" s="208" t="s">
        <v>125</v>
      </c>
      <c r="N21" s="144" t="s">
        <v>123</v>
      </c>
    </row>
    <row r="22" spans="1:20" s="31" customFormat="1" ht="12.2" customHeight="1">
      <c r="A22" s="142"/>
      <c r="B22" s="143" t="s">
        <v>60</v>
      </c>
      <c r="C22" s="208">
        <v>361</v>
      </c>
      <c r="D22" s="240">
        <f t="shared" si="0"/>
        <v>0.37622193967942974</v>
      </c>
      <c r="E22" s="208">
        <v>456</v>
      </c>
      <c r="F22" s="240">
        <f t="shared" si="1"/>
        <v>0.50395093109355149</v>
      </c>
      <c r="G22" s="208">
        <v>164</v>
      </c>
      <c r="H22" s="144">
        <f t="shared" si="2"/>
        <v>0.26236221984034297</v>
      </c>
      <c r="I22" s="208">
        <v>101</v>
      </c>
      <c r="J22" s="144">
        <f>I22/$I$8*100</f>
        <v>0.18115292176346093</v>
      </c>
      <c r="K22" s="208">
        <v>90</v>
      </c>
      <c r="L22" s="144">
        <f t="shared" si="3"/>
        <v>0.16703786191536749</v>
      </c>
      <c r="M22" s="208">
        <v>130</v>
      </c>
      <c r="N22" s="144">
        <f>M22/$M$8*100</f>
        <v>0.24662783859156534</v>
      </c>
    </row>
    <row r="23" spans="1:20" s="31" customFormat="1" ht="11.25" customHeight="1">
      <c r="A23" s="142"/>
      <c r="B23" s="143" t="s">
        <v>652</v>
      </c>
      <c r="C23" s="208">
        <v>329</v>
      </c>
      <c r="D23" s="240">
        <f t="shared" si="0"/>
        <v>0.34287262646684868</v>
      </c>
      <c r="E23" s="208" t="s">
        <v>339</v>
      </c>
      <c r="F23" s="144" t="s">
        <v>123</v>
      </c>
      <c r="G23" s="208" t="s">
        <v>339</v>
      </c>
      <c r="H23" s="144" t="s">
        <v>123</v>
      </c>
      <c r="I23" s="208" t="s">
        <v>339</v>
      </c>
      <c r="J23" s="144" t="s">
        <v>123</v>
      </c>
      <c r="K23" s="208" t="s">
        <v>339</v>
      </c>
      <c r="L23" s="144" t="s">
        <v>123</v>
      </c>
      <c r="M23" s="208"/>
      <c r="N23" s="144" t="s">
        <v>123</v>
      </c>
      <c r="T23" s="413"/>
    </row>
    <row r="24" spans="1:20" s="31" customFormat="1" ht="11.25" customHeight="1">
      <c r="A24" s="142"/>
      <c r="B24" s="143" t="s">
        <v>127</v>
      </c>
      <c r="C24" s="208">
        <v>337</v>
      </c>
      <c r="D24" s="240">
        <f t="shared" si="0"/>
        <v>0.35120995476999395</v>
      </c>
      <c r="E24" s="208">
        <v>214</v>
      </c>
      <c r="F24" s="240">
        <f>E24/$E$8*100</f>
        <v>0.23650328783776314</v>
      </c>
      <c r="G24" s="208" t="s">
        <v>339</v>
      </c>
      <c r="H24" s="144" t="s">
        <v>123</v>
      </c>
      <c r="I24" s="208" t="s">
        <v>339</v>
      </c>
      <c r="J24" s="144" t="s">
        <v>123</v>
      </c>
      <c r="K24" s="208" t="s">
        <v>339</v>
      </c>
      <c r="L24" s="144" t="s">
        <v>123</v>
      </c>
      <c r="M24" s="208" t="s">
        <v>125</v>
      </c>
      <c r="N24" s="144" t="s">
        <v>123</v>
      </c>
      <c r="T24" s="415"/>
    </row>
    <row r="25" spans="1:20" s="31" customFormat="1" ht="11.25" customHeight="1">
      <c r="A25" s="142"/>
      <c r="B25" s="143" t="s">
        <v>653</v>
      </c>
      <c r="C25" s="208">
        <v>273</v>
      </c>
      <c r="D25" s="240">
        <f t="shared" si="0"/>
        <v>0.28451132834483189</v>
      </c>
      <c r="E25" s="208" t="s">
        <v>339</v>
      </c>
      <c r="F25" s="144" t="s">
        <v>123</v>
      </c>
      <c r="G25" s="208" t="s">
        <v>339</v>
      </c>
      <c r="H25" s="144" t="s">
        <v>123</v>
      </c>
      <c r="I25" s="208" t="s">
        <v>339</v>
      </c>
      <c r="J25" s="144" t="s">
        <v>123</v>
      </c>
      <c r="K25" s="208" t="s">
        <v>339</v>
      </c>
      <c r="L25" s="144" t="s">
        <v>123</v>
      </c>
      <c r="M25" s="208"/>
      <c r="N25" s="144" t="s">
        <v>123</v>
      </c>
      <c r="T25" s="415"/>
    </row>
    <row r="26" spans="1:20" s="31" customFormat="1" ht="11.25" customHeight="1">
      <c r="A26" s="142"/>
      <c r="B26" s="143" t="s">
        <v>654</v>
      </c>
      <c r="C26" s="208">
        <v>73</v>
      </c>
      <c r="D26" s="240">
        <f t="shared" si="0"/>
        <v>7.6078120766200477E-2</v>
      </c>
      <c r="E26" s="208">
        <v>162</v>
      </c>
      <c r="F26" s="240">
        <f>E26/$E$8*100</f>
        <v>0.17903519920428801</v>
      </c>
      <c r="G26" s="208">
        <v>359</v>
      </c>
      <c r="H26" s="144">
        <f>G26/$G$8*100</f>
        <v>0.57431729830904354</v>
      </c>
      <c r="I26" s="208" t="s">
        <v>339</v>
      </c>
      <c r="J26" s="144" t="s">
        <v>123</v>
      </c>
      <c r="K26" s="208">
        <v>310</v>
      </c>
      <c r="L26" s="144">
        <f>K26/$K$8*100</f>
        <v>0.57535263548626581</v>
      </c>
      <c r="M26" s="208">
        <v>245</v>
      </c>
      <c r="N26" s="144" t="s">
        <v>123</v>
      </c>
      <c r="T26" s="415"/>
    </row>
    <row r="27" spans="1:20" s="31" customFormat="1" ht="11.25" customHeight="1">
      <c r="A27" s="142"/>
      <c r="B27" s="143" t="s">
        <v>655</v>
      </c>
      <c r="C27" s="208">
        <v>33</v>
      </c>
      <c r="D27" s="240">
        <f t="shared" si="0"/>
        <v>3.4391479250474186E-2</v>
      </c>
      <c r="E27" s="208">
        <v>104</v>
      </c>
      <c r="F27" s="240">
        <f t="shared" ref="F27:F33" si="5">E27/$E$8*100</f>
        <v>0.11493617726695032</v>
      </c>
      <c r="G27" s="208" t="s">
        <v>339</v>
      </c>
      <c r="H27" s="144" t="s">
        <v>123</v>
      </c>
      <c r="I27" s="208" t="s">
        <v>339</v>
      </c>
      <c r="J27" s="144" t="s">
        <v>123</v>
      </c>
      <c r="K27" s="208" t="s">
        <v>339</v>
      </c>
      <c r="L27" s="144" t="s">
        <v>123</v>
      </c>
      <c r="M27" s="208" t="s">
        <v>125</v>
      </c>
      <c r="N27" s="144" t="s">
        <v>123</v>
      </c>
      <c r="T27" s="415"/>
    </row>
    <row r="28" spans="1:20" s="31" customFormat="1" ht="11.25" customHeight="1">
      <c r="A28" s="142"/>
      <c r="B28" s="143" t="s">
        <v>14</v>
      </c>
      <c r="C28" s="208">
        <v>118</v>
      </c>
      <c r="D28" s="240">
        <f t="shared" si="0"/>
        <v>0.12297559247139253</v>
      </c>
      <c r="E28" s="208">
        <v>97</v>
      </c>
      <c r="F28" s="240">
        <f t="shared" si="5"/>
        <v>0.10720008841244406</v>
      </c>
      <c r="G28" s="208" t="s">
        <v>339</v>
      </c>
      <c r="H28" s="144" t="s">
        <v>123</v>
      </c>
      <c r="I28" s="208" t="s">
        <v>339</v>
      </c>
      <c r="J28" s="144" t="s">
        <v>123</v>
      </c>
      <c r="K28" s="208" t="s">
        <v>339</v>
      </c>
      <c r="L28" s="144" t="s">
        <v>123</v>
      </c>
      <c r="M28" s="208" t="s">
        <v>125</v>
      </c>
      <c r="N28" s="144" t="s">
        <v>123</v>
      </c>
      <c r="T28" s="415"/>
    </row>
    <row r="29" spans="1:20" s="31" customFormat="1" ht="11.25" customHeight="1">
      <c r="A29" s="142"/>
      <c r="B29" s="143" t="s">
        <v>16</v>
      </c>
      <c r="C29" s="208">
        <v>55</v>
      </c>
      <c r="D29" s="240">
        <f t="shared" si="0"/>
        <v>5.731913208412364E-2</v>
      </c>
      <c r="E29" s="208">
        <v>213</v>
      </c>
      <c r="F29" s="240">
        <f t="shared" si="5"/>
        <v>0.23539813228711939</v>
      </c>
      <c r="G29" s="208" t="s">
        <v>339</v>
      </c>
      <c r="H29" s="144" t="s">
        <v>123</v>
      </c>
      <c r="I29" s="208" t="s">
        <v>339</v>
      </c>
      <c r="J29" s="144" t="s">
        <v>123</v>
      </c>
      <c r="K29" s="208" t="s">
        <v>339</v>
      </c>
      <c r="L29" s="144" t="s">
        <v>123</v>
      </c>
      <c r="M29" s="208" t="s">
        <v>125</v>
      </c>
      <c r="N29" s="144" t="s">
        <v>123</v>
      </c>
      <c r="T29" s="415"/>
    </row>
    <row r="30" spans="1:20" s="31" customFormat="1" ht="11.25" customHeight="1">
      <c r="A30" s="142"/>
      <c r="B30" s="143" t="s">
        <v>53</v>
      </c>
      <c r="C30" s="208">
        <v>119</v>
      </c>
      <c r="D30" s="240">
        <f t="shared" si="0"/>
        <v>0.1240177585092857</v>
      </c>
      <c r="E30" s="208">
        <v>68</v>
      </c>
      <c r="F30" s="240">
        <f t="shared" si="5"/>
        <v>7.5150577443775207E-2</v>
      </c>
      <c r="G30" s="208" t="s">
        <v>339</v>
      </c>
      <c r="H30" s="144" t="s">
        <v>123</v>
      </c>
      <c r="I30" s="208" t="s">
        <v>339</v>
      </c>
      <c r="J30" s="144" t="s">
        <v>123</v>
      </c>
      <c r="K30" s="208" t="s">
        <v>339</v>
      </c>
      <c r="L30" s="144" t="s">
        <v>123</v>
      </c>
      <c r="M30" s="208" t="s">
        <v>125</v>
      </c>
      <c r="N30" s="144" t="s">
        <v>123</v>
      </c>
      <c r="T30" s="415"/>
    </row>
    <row r="31" spans="1:20" s="31" customFormat="1" ht="11.25" customHeight="1">
      <c r="A31" s="142"/>
      <c r="B31" s="143" t="s">
        <v>36</v>
      </c>
      <c r="C31" s="208">
        <v>34</v>
      </c>
      <c r="D31" s="240">
        <f t="shared" si="0"/>
        <v>3.5433645288367344E-2</v>
      </c>
      <c r="E31" s="208">
        <v>49</v>
      </c>
      <c r="F31" s="240">
        <f t="shared" si="5"/>
        <v>5.4152621981543907E-2</v>
      </c>
      <c r="G31" s="208">
        <v>39</v>
      </c>
      <c r="H31" s="144">
        <f t="shared" si="2"/>
        <v>6.2391015693740101E-2</v>
      </c>
      <c r="I31" s="208">
        <v>35</v>
      </c>
      <c r="J31" s="144">
        <f>I31/$I$8*100</f>
        <v>6.2775764967535952E-2</v>
      </c>
      <c r="K31" s="208">
        <v>54</v>
      </c>
      <c r="L31" s="144">
        <f t="shared" si="3"/>
        <v>0.10022271714922049</v>
      </c>
      <c r="M31" s="208" t="s">
        <v>125</v>
      </c>
      <c r="N31" s="144" t="s">
        <v>123</v>
      </c>
      <c r="T31" s="415"/>
    </row>
    <row r="32" spans="1:20" s="31" customFormat="1" ht="11.25" customHeight="1">
      <c r="A32" s="142"/>
      <c r="B32" s="143" t="s">
        <v>55</v>
      </c>
      <c r="C32" s="208">
        <v>43</v>
      </c>
      <c r="D32" s="240">
        <f t="shared" si="0"/>
        <v>4.4813139629405759E-2</v>
      </c>
      <c r="E32" s="208">
        <v>40</v>
      </c>
      <c r="F32" s="240">
        <f t="shared" si="5"/>
        <v>4.4206222025750128E-2</v>
      </c>
      <c r="G32" s="208">
        <v>48</v>
      </c>
      <c r="H32" s="144">
        <f t="shared" si="2"/>
        <v>7.6788942392295514E-2</v>
      </c>
      <c r="I32" s="208" t="s">
        <v>339</v>
      </c>
      <c r="J32" s="144" t="s">
        <v>123</v>
      </c>
      <c r="K32" s="208" t="s">
        <v>339</v>
      </c>
      <c r="L32" s="144" t="s">
        <v>123</v>
      </c>
      <c r="M32" s="208" t="s">
        <v>125</v>
      </c>
      <c r="N32" s="144" t="s">
        <v>123</v>
      </c>
    </row>
    <row r="33" spans="1:20" s="31" customFormat="1" ht="11.25" customHeight="1">
      <c r="A33" s="142"/>
      <c r="B33" s="143" t="s">
        <v>72</v>
      </c>
      <c r="C33" s="208">
        <v>13</v>
      </c>
      <c r="D33" s="240">
        <f t="shared" si="0"/>
        <v>1.3548158492611043E-2</v>
      </c>
      <c r="E33" s="208">
        <v>6</v>
      </c>
      <c r="F33" s="240">
        <f t="shared" si="5"/>
        <v>6.6309333038625197E-3</v>
      </c>
      <c r="G33" s="208" t="s">
        <v>339</v>
      </c>
      <c r="H33" s="144" t="s">
        <v>123</v>
      </c>
      <c r="I33" s="208" t="s">
        <v>339</v>
      </c>
      <c r="J33" s="144" t="s">
        <v>123</v>
      </c>
      <c r="K33" s="208" t="s">
        <v>339</v>
      </c>
      <c r="L33" s="144" t="s">
        <v>123</v>
      </c>
      <c r="M33" s="208" t="s">
        <v>125</v>
      </c>
      <c r="N33" s="144" t="s">
        <v>123</v>
      </c>
    </row>
    <row r="34" spans="1:20" s="31" customFormat="1" ht="11.25" customHeight="1">
      <c r="A34" s="142"/>
      <c r="B34" s="143" t="s">
        <v>656</v>
      </c>
      <c r="C34" s="208">
        <v>37</v>
      </c>
      <c r="D34" s="240">
        <f t="shared" si="0"/>
        <v>3.8560143402046811E-2</v>
      </c>
      <c r="E34" s="208" t="s">
        <v>339</v>
      </c>
      <c r="F34" s="144" t="s">
        <v>123</v>
      </c>
      <c r="G34" s="208" t="s">
        <v>339</v>
      </c>
      <c r="H34" s="144" t="s">
        <v>123</v>
      </c>
      <c r="I34" s="208" t="s">
        <v>339</v>
      </c>
      <c r="J34" s="144" t="s">
        <v>123</v>
      </c>
      <c r="K34" s="208" t="s">
        <v>339</v>
      </c>
      <c r="L34" s="144" t="s">
        <v>123</v>
      </c>
      <c r="M34" s="208" t="s">
        <v>339</v>
      </c>
      <c r="N34" s="144" t="s">
        <v>123</v>
      </c>
    </row>
    <row r="35" spans="1:20" s="31" customFormat="1" ht="11.25" customHeight="1">
      <c r="A35" s="142"/>
      <c r="B35" s="143" t="s">
        <v>229</v>
      </c>
      <c r="C35" s="208">
        <v>244</v>
      </c>
      <c r="D35" s="240">
        <f t="shared" si="0"/>
        <v>0.25428851324593033</v>
      </c>
      <c r="E35" s="208" t="s">
        <v>339</v>
      </c>
      <c r="F35" s="144" t="s">
        <v>123</v>
      </c>
      <c r="G35" s="208" t="s">
        <v>339</v>
      </c>
      <c r="H35" s="144" t="s">
        <v>123</v>
      </c>
      <c r="I35" s="208" t="s">
        <v>339</v>
      </c>
      <c r="J35" s="144" t="s">
        <v>123</v>
      </c>
      <c r="K35" s="208" t="s">
        <v>339</v>
      </c>
      <c r="L35" s="144" t="s">
        <v>123</v>
      </c>
      <c r="M35" s="208" t="s">
        <v>339</v>
      </c>
      <c r="N35" s="144" t="s">
        <v>123</v>
      </c>
      <c r="T35" s="413"/>
    </row>
    <row r="36" spans="1:20" s="31" customFormat="1" ht="11.25" customHeight="1">
      <c r="A36" s="142"/>
      <c r="B36" s="143" t="s">
        <v>340</v>
      </c>
      <c r="C36" s="208">
        <v>335</v>
      </c>
      <c r="D36" s="240">
        <f t="shared" si="0"/>
        <v>0.34912562269420766</v>
      </c>
      <c r="E36" s="208" t="s">
        <v>339</v>
      </c>
      <c r="F36" s="144" t="s">
        <v>123</v>
      </c>
      <c r="G36" s="208" t="s">
        <v>339</v>
      </c>
      <c r="H36" s="144" t="s">
        <v>123</v>
      </c>
      <c r="I36" s="208" t="s">
        <v>339</v>
      </c>
      <c r="J36" s="144" t="s">
        <v>123</v>
      </c>
      <c r="K36" s="208" t="s">
        <v>339</v>
      </c>
      <c r="L36" s="144" t="s">
        <v>123</v>
      </c>
      <c r="M36" s="208" t="s">
        <v>339</v>
      </c>
      <c r="N36" s="144" t="s">
        <v>123</v>
      </c>
      <c r="R36" s="413"/>
      <c r="S36" s="413"/>
      <c r="T36" s="413"/>
    </row>
    <row r="37" spans="1:20" s="31" customFormat="1" ht="11.25" customHeight="1">
      <c r="A37" s="142"/>
      <c r="B37" s="143" t="s">
        <v>341</v>
      </c>
      <c r="C37" s="208">
        <v>3870</v>
      </c>
      <c r="D37" s="240">
        <f t="shared" si="0"/>
        <v>4.0331825666465182</v>
      </c>
      <c r="E37" s="208" t="s">
        <v>339</v>
      </c>
      <c r="F37" s="144" t="s">
        <v>123</v>
      </c>
      <c r="G37" s="208" t="s">
        <v>339</v>
      </c>
      <c r="H37" s="144" t="s">
        <v>123</v>
      </c>
      <c r="I37" s="208" t="s">
        <v>339</v>
      </c>
      <c r="J37" s="144" t="s">
        <v>123</v>
      </c>
      <c r="K37" s="208" t="s">
        <v>339</v>
      </c>
      <c r="L37" s="144" t="s">
        <v>123</v>
      </c>
      <c r="M37" s="208" t="s">
        <v>339</v>
      </c>
      <c r="N37" s="144" t="s">
        <v>123</v>
      </c>
    </row>
    <row r="38" spans="1:20" s="31" customFormat="1" ht="11.25" customHeight="1">
      <c r="A38" s="142"/>
      <c r="B38" s="143" t="s">
        <v>657</v>
      </c>
      <c r="C38" s="208">
        <v>670</v>
      </c>
      <c r="D38" s="240">
        <f t="shared" si="0"/>
        <v>0.69825124538841532</v>
      </c>
      <c r="E38" s="208" t="s">
        <v>339</v>
      </c>
      <c r="F38" s="144" t="s">
        <v>123</v>
      </c>
      <c r="G38" s="208" t="s">
        <v>339</v>
      </c>
      <c r="H38" s="144" t="s">
        <v>123</v>
      </c>
      <c r="I38" s="208" t="s">
        <v>339</v>
      </c>
      <c r="J38" s="144" t="s">
        <v>123</v>
      </c>
      <c r="K38" s="208" t="s">
        <v>339</v>
      </c>
      <c r="L38" s="144" t="s">
        <v>123</v>
      </c>
      <c r="M38" s="208" t="s">
        <v>339</v>
      </c>
      <c r="N38" s="144" t="s">
        <v>123</v>
      </c>
      <c r="S38" s="413">
        <f>M8-SUM(M10:M44)</f>
        <v>0</v>
      </c>
      <c r="T38" s="413"/>
    </row>
    <row r="39" spans="1:20" s="31" customFormat="1" ht="11.25" customHeight="1">
      <c r="A39" s="142"/>
      <c r="B39" s="143" t="s">
        <v>658</v>
      </c>
      <c r="C39" s="208">
        <v>95</v>
      </c>
      <c r="D39" s="240">
        <f t="shared" si="0"/>
        <v>9.9005773599849925E-2</v>
      </c>
      <c r="E39" s="208" t="s">
        <v>339</v>
      </c>
      <c r="F39" s="144" t="s">
        <v>123</v>
      </c>
      <c r="G39" s="208" t="s">
        <v>339</v>
      </c>
      <c r="H39" s="144" t="s">
        <v>123</v>
      </c>
      <c r="I39" s="208" t="s">
        <v>339</v>
      </c>
      <c r="J39" s="144" t="s">
        <v>123</v>
      </c>
      <c r="K39" s="208" t="s">
        <v>339</v>
      </c>
      <c r="L39" s="144" t="s">
        <v>123</v>
      </c>
      <c r="M39" s="208" t="s">
        <v>339</v>
      </c>
      <c r="N39" s="144" t="s">
        <v>123</v>
      </c>
    </row>
    <row r="40" spans="1:20" s="31" customFormat="1" ht="11.25" customHeight="1">
      <c r="A40" s="142"/>
      <c r="B40" s="143" t="s">
        <v>659</v>
      </c>
      <c r="C40" s="208">
        <v>354</v>
      </c>
      <c r="D40" s="240">
        <f t="shared" si="0"/>
        <v>0.36892677741417762</v>
      </c>
      <c r="E40" s="208" t="s">
        <v>339</v>
      </c>
      <c r="F40" s="144" t="s">
        <v>123</v>
      </c>
      <c r="G40" s="208" t="s">
        <v>339</v>
      </c>
      <c r="H40" s="144" t="s">
        <v>123</v>
      </c>
      <c r="I40" s="208" t="s">
        <v>339</v>
      </c>
      <c r="J40" s="144" t="s">
        <v>123</v>
      </c>
      <c r="K40" s="208" t="s">
        <v>339</v>
      </c>
      <c r="L40" s="144" t="s">
        <v>123</v>
      </c>
      <c r="M40" s="208" t="s">
        <v>339</v>
      </c>
      <c r="N40" s="144" t="s">
        <v>123</v>
      </c>
    </row>
    <row r="41" spans="1:20" s="31" customFormat="1" ht="11.25" customHeight="1">
      <c r="A41" s="142"/>
      <c r="B41" s="143" t="s">
        <v>660</v>
      </c>
      <c r="C41" s="208">
        <v>79</v>
      </c>
      <c r="D41" s="240">
        <f t="shared" si="0"/>
        <v>8.2331116993559411E-2</v>
      </c>
      <c r="E41" s="208" t="s">
        <v>339</v>
      </c>
      <c r="F41" s="144" t="s">
        <v>123</v>
      </c>
      <c r="G41" s="208" t="s">
        <v>339</v>
      </c>
      <c r="H41" s="144" t="s">
        <v>123</v>
      </c>
      <c r="I41" s="208" t="s">
        <v>339</v>
      </c>
      <c r="J41" s="144" t="s">
        <v>123</v>
      </c>
      <c r="K41" s="208" t="s">
        <v>339</v>
      </c>
      <c r="L41" s="144" t="s">
        <v>123</v>
      </c>
      <c r="M41" s="208" t="s">
        <v>339</v>
      </c>
      <c r="N41" s="144" t="s">
        <v>123</v>
      </c>
    </row>
    <row r="42" spans="1:20" s="31" customFormat="1" ht="11.25" customHeight="1">
      <c r="A42" s="142"/>
      <c r="B42" s="143" t="s">
        <v>661</v>
      </c>
      <c r="C42" s="208">
        <v>604</v>
      </c>
      <c r="D42" s="240">
        <f t="shared" si="0"/>
        <v>0.62946828688746692</v>
      </c>
      <c r="E42" s="208" t="s">
        <v>339</v>
      </c>
      <c r="F42" s="144" t="s">
        <v>123</v>
      </c>
      <c r="G42" s="208" t="s">
        <v>339</v>
      </c>
      <c r="H42" s="144" t="s">
        <v>123</v>
      </c>
      <c r="I42" s="208" t="s">
        <v>339</v>
      </c>
      <c r="J42" s="144" t="s">
        <v>123</v>
      </c>
      <c r="K42" s="208" t="s">
        <v>339</v>
      </c>
      <c r="L42" s="144" t="s">
        <v>123</v>
      </c>
      <c r="M42" s="208" t="s">
        <v>339</v>
      </c>
      <c r="N42" s="144" t="s">
        <v>123</v>
      </c>
    </row>
    <row r="43" spans="1:20" s="31" customFormat="1" ht="11.25" customHeight="1">
      <c r="A43" s="142"/>
      <c r="B43" s="143" t="s">
        <v>275</v>
      </c>
      <c r="C43" s="208">
        <v>158</v>
      </c>
      <c r="D43" s="240">
        <f t="shared" si="0"/>
        <v>0.16466223398711882</v>
      </c>
      <c r="E43" s="208" t="s">
        <v>339</v>
      </c>
      <c r="F43" s="144" t="s">
        <v>123</v>
      </c>
      <c r="G43" s="208" t="s">
        <v>339</v>
      </c>
      <c r="H43" s="144" t="s">
        <v>123</v>
      </c>
      <c r="I43" s="208" t="s">
        <v>339</v>
      </c>
      <c r="J43" s="144" t="s">
        <v>123</v>
      </c>
      <c r="K43" s="208" t="s">
        <v>339</v>
      </c>
      <c r="L43" s="144" t="s">
        <v>123</v>
      </c>
      <c r="M43" s="208" t="s">
        <v>339</v>
      </c>
      <c r="N43" s="144" t="s">
        <v>123</v>
      </c>
    </row>
    <row r="44" spans="1:20" s="31" customFormat="1" ht="11.25" customHeight="1">
      <c r="A44" s="142"/>
      <c r="B44" s="143" t="s">
        <v>160</v>
      </c>
      <c r="C44" s="208" t="s">
        <v>339</v>
      </c>
      <c r="D44" s="140" t="s">
        <v>123</v>
      </c>
      <c r="E44" s="208">
        <f>SUM(E45:E82)</f>
        <v>1967</v>
      </c>
      <c r="F44" s="240">
        <f t="shared" ref="F44" si="6">E44/$E$8*100</f>
        <v>2.1738409681162625</v>
      </c>
      <c r="G44" s="208">
        <v>776</v>
      </c>
      <c r="H44" s="144">
        <f>G44/$G$8*100</f>
        <v>1.2414212353421108</v>
      </c>
      <c r="I44" s="208">
        <f>SUM(I46:I82)</f>
        <v>2310</v>
      </c>
      <c r="J44" s="144">
        <f>I44/$I$8*100</f>
        <v>4.1432004878573734</v>
      </c>
      <c r="K44" s="208">
        <v>2196</v>
      </c>
      <c r="L44" s="144">
        <f t="shared" si="3"/>
        <v>4.075723830734967</v>
      </c>
      <c r="M44" s="208">
        <f>SUM(M46:M82)</f>
        <v>1506</v>
      </c>
      <c r="N44" s="144">
        <f>M44/$M$8*100</f>
        <v>2.8570886532222879</v>
      </c>
    </row>
    <row r="45" spans="1:20" s="31" customFormat="1" ht="11.25" hidden="1" customHeight="1" outlineLevel="1">
      <c r="A45" s="142"/>
      <c r="B45" s="143" t="s">
        <v>12</v>
      </c>
      <c r="C45" s="208"/>
      <c r="D45" s="140" t="s">
        <v>123</v>
      </c>
      <c r="E45" s="208">
        <v>89</v>
      </c>
      <c r="F45" s="240">
        <f t="shared" ref="F45:F62" si="7">E45/$E$8*100</f>
        <v>9.8358844007294013E-2</v>
      </c>
      <c r="G45" s="208" t="s">
        <v>339</v>
      </c>
      <c r="H45" s="144" t="s">
        <v>123</v>
      </c>
      <c r="I45" s="208" t="s">
        <v>339</v>
      </c>
      <c r="J45" s="144" t="s">
        <v>123</v>
      </c>
      <c r="K45" s="208" t="s">
        <v>339</v>
      </c>
      <c r="L45" s="144" t="s">
        <v>123</v>
      </c>
      <c r="M45" s="208" t="s">
        <v>125</v>
      </c>
      <c r="N45" s="144" t="s">
        <v>123</v>
      </c>
    </row>
    <row r="46" spans="1:20" s="31" customFormat="1" ht="11.25" hidden="1" customHeight="1" outlineLevel="1">
      <c r="A46" s="142"/>
      <c r="B46" s="143" t="s">
        <v>57</v>
      </c>
      <c r="C46" s="208" t="s">
        <v>112</v>
      </c>
      <c r="D46" s="140" t="s">
        <v>123</v>
      </c>
      <c r="E46" s="208">
        <v>54</v>
      </c>
      <c r="F46" s="240">
        <f t="shared" si="7"/>
        <v>5.9678399734762674E-2</v>
      </c>
      <c r="G46" s="208" t="s">
        <v>339</v>
      </c>
      <c r="H46" s="144" t="s">
        <v>123</v>
      </c>
      <c r="I46" s="208" t="s">
        <v>339</v>
      </c>
      <c r="J46" s="144" t="s">
        <v>123</v>
      </c>
      <c r="K46" s="208" t="s">
        <v>339</v>
      </c>
      <c r="L46" s="144" t="s">
        <v>123</v>
      </c>
      <c r="M46" s="208" t="s">
        <v>125</v>
      </c>
      <c r="N46" s="144" t="s">
        <v>123</v>
      </c>
    </row>
    <row r="47" spans="1:20" s="31" customFormat="1" ht="12.75" hidden="1" customHeight="1" outlineLevel="1">
      <c r="A47" s="142"/>
      <c r="B47" s="143" t="s">
        <v>62</v>
      </c>
      <c r="C47" s="208" t="s">
        <v>112</v>
      </c>
      <c r="D47" s="140" t="s">
        <v>123</v>
      </c>
      <c r="E47" s="208">
        <v>97</v>
      </c>
      <c r="F47" s="240">
        <f t="shared" si="7"/>
        <v>0.10720008841244406</v>
      </c>
      <c r="G47" s="208" t="s">
        <v>339</v>
      </c>
      <c r="H47" s="144" t="s">
        <v>123</v>
      </c>
      <c r="I47" s="208" t="s">
        <v>339</v>
      </c>
      <c r="J47" s="144" t="s">
        <v>123</v>
      </c>
      <c r="K47" s="208" t="s">
        <v>339</v>
      </c>
      <c r="L47" s="144" t="s">
        <v>123</v>
      </c>
      <c r="M47" s="208" t="s">
        <v>125</v>
      </c>
      <c r="N47" s="144" t="s">
        <v>123</v>
      </c>
    </row>
    <row r="48" spans="1:20" s="31" customFormat="1" ht="11.25" hidden="1" customHeight="1" outlineLevel="1">
      <c r="A48" s="142"/>
      <c r="B48" s="143" t="s">
        <v>27</v>
      </c>
      <c r="C48" s="208" t="s">
        <v>112</v>
      </c>
      <c r="D48" s="140" t="s">
        <v>123</v>
      </c>
      <c r="E48" s="208">
        <v>234</v>
      </c>
      <c r="F48" s="240">
        <f t="shared" si="7"/>
        <v>0.25860639885063824</v>
      </c>
      <c r="G48" s="208" t="s">
        <v>339</v>
      </c>
      <c r="H48" s="144" t="s">
        <v>123</v>
      </c>
      <c r="I48" s="208" t="s">
        <v>339</v>
      </c>
      <c r="J48" s="144" t="s">
        <v>123</v>
      </c>
      <c r="K48" s="208" t="s">
        <v>339</v>
      </c>
      <c r="L48" s="144" t="s">
        <v>123</v>
      </c>
      <c r="M48" s="208" t="s">
        <v>125</v>
      </c>
      <c r="N48" s="144" t="s">
        <v>123</v>
      </c>
    </row>
    <row r="49" spans="1:20" s="31" customFormat="1" ht="12.75" hidden="1" customHeight="1" outlineLevel="1">
      <c r="A49" s="142"/>
      <c r="B49" s="143" t="s">
        <v>63</v>
      </c>
      <c r="C49" s="208" t="s">
        <v>112</v>
      </c>
      <c r="D49" s="140" t="s">
        <v>123</v>
      </c>
      <c r="E49" s="208">
        <v>126</v>
      </c>
      <c r="F49" s="240">
        <f t="shared" si="7"/>
        <v>0.13924959938111289</v>
      </c>
      <c r="G49" s="208" t="s">
        <v>339</v>
      </c>
      <c r="H49" s="144" t="s">
        <v>123</v>
      </c>
      <c r="I49" s="208" t="s">
        <v>339</v>
      </c>
      <c r="J49" s="144" t="s">
        <v>123</v>
      </c>
      <c r="K49" s="208" t="s">
        <v>339</v>
      </c>
      <c r="L49" s="144" t="s">
        <v>123</v>
      </c>
      <c r="M49" s="208" t="s">
        <v>125</v>
      </c>
      <c r="N49" s="144" t="s">
        <v>123</v>
      </c>
    </row>
    <row r="50" spans="1:20" s="31" customFormat="1" ht="11.25" hidden="1" customHeight="1" outlineLevel="1">
      <c r="A50" s="142"/>
      <c r="B50" s="143" t="s">
        <v>24</v>
      </c>
      <c r="C50" s="208" t="s">
        <v>112</v>
      </c>
      <c r="D50" s="140" t="s">
        <v>123</v>
      </c>
      <c r="E50" s="208">
        <v>56</v>
      </c>
      <c r="F50" s="240">
        <f t="shared" si="7"/>
        <v>6.1888710836050173E-2</v>
      </c>
      <c r="G50" s="208" t="s">
        <v>339</v>
      </c>
      <c r="H50" s="144" t="s">
        <v>123</v>
      </c>
      <c r="I50" s="208" t="s">
        <v>339</v>
      </c>
      <c r="J50" s="144" t="s">
        <v>123</v>
      </c>
      <c r="K50" s="208" t="s">
        <v>339</v>
      </c>
      <c r="L50" s="144" t="s">
        <v>123</v>
      </c>
      <c r="M50" s="208" t="s">
        <v>125</v>
      </c>
      <c r="N50" s="144" t="s">
        <v>123</v>
      </c>
    </row>
    <row r="51" spans="1:20" s="31" customFormat="1" ht="11.25" hidden="1" customHeight="1" outlineLevel="1">
      <c r="A51" s="142"/>
      <c r="B51" s="143" t="s">
        <v>35</v>
      </c>
      <c r="C51" s="208" t="s">
        <v>112</v>
      </c>
      <c r="D51" s="140" t="s">
        <v>123</v>
      </c>
      <c r="E51" s="208">
        <v>332</v>
      </c>
      <c r="F51" s="240">
        <f t="shared" si="7"/>
        <v>0.36691164281372607</v>
      </c>
      <c r="G51" s="208" t="s">
        <v>339</v>
      </c>
      <c r="H51" s="144" t="s">
        <v>123</v>
      </c>
      <c r="I51" s="208" t="s">
        <v>339</v>
      </c>
      <c r="J51" s="144" t="s">
        <v>123</v>
      </c>
      <c r="K51" s="208" t="s">
        <v>339</v>
      </c>
      <c r="L51" s="144" t="s">
        <v>123</v>
      </c>
      <c r="M51" s="208" t="s">
        <v>125</v>
      </c>
      <c r="N51" s="144" t="s">
        <v>123</v>
      </c>
    </row>
    <row r="52" spans="1:20" s="31" customFormat="1" ht="11.25" hidden="1" customHeight="1" outlineLevel="1">
      <c r="A52" s="142"/>
      <c r="B52" s="143" t="s">
        <v>23</v>
      </c>
      <c r="C52" s="208" t="s">
        <v>112</v>
      </c>
      <c r="D52" s="140" t="s">
        <v>123</v>
      </c>
      <c r="E52" s="208">
        <v>13</v>
      </c>
      <c r="F52" s="240">
        <f t="shared" si="7"/>
        <v>1.436702215836879E-2</v>
      </c>
      <c r="G52" s="208" t="s">
        <v>339</v>
      </c>
      <c r="H52" s="144" t="s">
        <v>123</v>
      </c>
      <c r="I52" s="208" t="s">
        <v>339</v>
      </c>
      <c r="J52" s="144" t="s">
        <v>123</v>
      </c>
      <c r="K52" s="208" t="s">
        <v>339</v>
      </c>
      <c r="L52" s="144" t="s">
        <v>123</v>
      </c>
      <c r="M52" s="208" t="s">
        <v>125</v>
      </c>
      <c r="N52" s="144" t="s">
        <v>123</v>
      </c>
    </row>
    <row r="53" spans="1:20" s="31" customFormat="1" ht="11.25" hidden="1" customHeight="1" outlineLevel="1">
      <c r="A53" s="142"/>
      <c r="B53" s="143" t="s">
        <v>26</v>
      </c>
      <c r="C53" s="208" t="s">
        <v>112</v>
      </c>
      <c r="D53" s="140" t="s">
        <v>123</v>
      </c>
      <c r="E53" s="208">
        <v>121</v>
      </c>
      <c r="F53" s="240">
        <f t="shared" si="7"/>
        <v>0.13372382162789412</v>
      </c>
      <c r="G53" s="208" t="s">
        <v>339</v>
      </c>
      <c r="H53" s="144" t="s">
        <v>123</v>
      </c>
      <c r="I53" s="208">
        <v>117</v>
      </c>
      <c r="J53" s="144">
        <f>I53/$I$8*100</f>
        <v>0.20985041432004878</v>
      </c>
      <c r="K53" s="208">
        <v>670</v>
      </c>
      <c r="L53" s="144">
        <v>1.2435040831477358</v>
      </c>
      <c r="M53" s="208">
        <v>257</v>
      </c>
      <c r="N53" s="144">
        <v>0.48756426552332532</v>
      </c>
    </row>
    <row r="54" spans="1:20" s="31" customFormat="1" ht="11.25" hidden="1" customHeight="1" outlineLevel="1">
      <c r="A54" s="142"/>
      <c r="B54" s="143" t="s">
        <v>128</v>
      </c>
      <c r="C54" s="208" t="s">
        <v>112</v>
      </c>
      <c r="D54" s="140" t="s">
        <v>123</v>
      </c>
      <c r="E54" s="208">
        <v>40</v>
      </c>
      <c r="F54" s="240">
        <f t="shared" si="7"/>
        <v>4.4206222025750128E-2</v>
      </c>
      <c r="G54" s="208" t="s">
        <v>339</v>
      </c>
      <c r="H54" s="144" t="s">
        <v>123</v>
      </c>
      <c r="I54" s="208" t="s">
        <v>339</v>
      </c>
      <c r="J54" s="144" t="s">
        <v>123</v>
      </c>
      <c r="K54" s="208" t="s">
        <v>339</v>
      </c>
      <c r="L54" s="144" t="s">
        <v>123</v>
      </c>
      <c r="M54" s="208" t="s">
        <v>125</v>
      </c>
      <c r="N54" s="144" t="s">
        <v>123</v>
      </c>
    </row>
    <row r="55" spans="1:20" ht="11.25" hidden="1" customHeight="1" outlineLevel="1">
      <c r="A55" s="142"/>
      <c r="B55" s="143" t="s">
        <v>34</v>
      </c>
      <c r="C55" s="208" t="s">
        <v>112</v>
      </c>
      <c r="D55" s="140" t="s">
        <v>123</v>
      </c>
      <c r="E55" s="208">
        <v>78</v>
      </c>
      <c r="F55" s="240">
        <f t="shared" si="7"/>
        <v>8.6202132950212743E-2</v>
      </c>
      <c r="G55" s="208" t="s">
        <v>339</v>
      </c>
      <c r="H55" s="144" t="s">
        <v>123</v>
      </c>
      <c r="I55" s="208">
        <v>87</v>
      </c>
      <c r="J55" s="144">
        <f>I55/$I$8*100</f>
        <v>0.15604261577644654</v>
      </c>
      <c r="K55" s="208" t="s">
        <v>339</v>
      </c>
      <c r="L55" s="144" t="s">
        <v>123</v>
      </c>
      <c r="M55" s="208" t="s">
        <v>125</v>
      </c>
      <c r="N55" s="144" t="s">
        <v>123</v>
      </c>
    </row>
    <row r="56" spans="1:20" s="31" customFormat="1" ht="11.25" hidden="1" customHeight="1" outlineLevel="1">
      <c r="A56" s="142"/>
      <c r="B56" s="143" t="s">
        <v>52</v>
      </c>
      <c r="C56" s="208" t="s">
        <v>112</v>
      </c>
      <c r="D56" s="140" t="s">
        <v>123</v>
      </c>
      <c r="E56" s="208">
        <v>97</v>
      </c>
      <c r="F56" s="240">
        <f t="shared" si="7"/>
        <v>0.10720008841244406</v>
      </c>
      <c r="G56" s="208" t="s">
        <v>339</v>
      </c>
      <c r="H56" s="144" t="s">
        <v>123</v>
      </c>
      <c r="I56" s="208" t="s">
        <v>339</v>
      </c>
      <c r="J56" s="144" t="s">
        <v>123</v>
      </c>
      <c r="K56" s="208" t="s">
        <v>339</v>
      </c>
      <c r="L56" s="144" t="s">
        <v>123</v>
      </c>
      <c r="M56" s="208" t="s">
        <v>125</v>
      </c>
      <c r="N56" s="144" t="s">
        <v>123</v>
      </c>
      <c r="S56" s="144"/>
      <c r="T56" s="140"/>
    </row>
    <row r="57" spans="1:20" s="31" customFormat="1" ht="11.25" hidden="1" customHeight="1" outlineLevel="1">
      <c r="A57" s="142"/>
      <c r="B57" s="143" t="s">
        <v>25</v>
      </c>
      <c r="C57" s="208" t="s">
        <v>112</v>
      </c>
      <c r="D57" s="140" t="s">
        <v>123</v>
      </c>
      <c r="E57" s="208">
        <v>126</v>
      </c>
      <c r="F57" s="240">
        <f t="shared" si="7"/>
        <v>0.13924959938111289</v>
      </c>
      <c r="G57" s="208" t="s">
        <v>339</v>
      </c>
      <c r="H57" s="144" t="s">
        <v>123</v>
      </c>
      <c r="I57" s="208">
        <v>157</v>
      </c>
      <c r="J57" s="144">
        <f>I57/$I$8*100</f>
        <v>0.28159414571151842</v>
      </c>
      <c r="K57" s="208">
        <v>181</v>
      </c>
      <c r="L57" s="144">
        <f>K57/$K$8*100</f>
        <v>0.33593170007423906</v>
      </c>
      <c r="M57" s="208">
        <v>180</v>
      </c>
      <c r="N57" s="144">
        <v>0.34148469958832123</v>
      </c>
    </row>
    <row r="58" spans="1:20" s="31" customFormat="1" ht="11.25" hidden="1" customHeight="1" outlineLevel="1">
      <c r="A58" s="142"/>
      <c r="B58" s="143" t="s">
        <v>48</v>
      </c>
      <c r="C58" s="208" t="s">
        <v>112</v>
      </c>
      <c r="D58" s="140" t="s">
        <v>123</v>
      </c>
      <c r="E58" s="208">
        <v>181</v>
      </c>
      <c r="F58" s="240">
        <f t="shared" si="7"/>
        <v>0.20003315466651933</v>
      </c>
      <c r="G58" s="208" t="s">
        <v>339</v>
      </c>
      <c r="H58" s="144" t="s">
        <v>123</v>
      </c>
      <c r="I58" s="208" t="s">
        <v>339</v>
      </c>
      <c r="J58" s="144" t="s">
        <v>123</v>
      </c>
      <c r="K58" s="208" t="s">
        <v>339</v>
      </c>
      <c r="L58" s="144" t="s">
        <v>123</v>
      </c>
      <c r="M58" s="208" t="s">
        <v>125</v>
      </c>
      <c r="N58" s="144" t="s">
        <v>123</v>
      </c>
    </row>
    <row r="59" spans="1:20" s="31" customFormat="1" ht="11.25" hidden="1" customHeight="1" outlineLevel="1">
      <c r="A59" s="142"/>
      <c r="B59" s="143" t="s">
        <v>51</v>
      </c>
      <c r="C59" s="208" t="s">
        <v>112</v>
      </c>
      <c r="D59" s="140" t="s">
        <v>123</v>
      </c>
      <c r="E59" s="208">
        <v>73</v>
      </c>
      <c r="F59" s="240">
        <f t="shared" si="7"/>
        <v>8.0676355196993982E-2</v>
      </c>
      <c r="G59" s="208" t="s">
        <v>339</v>
      </c>
      <c r="H59" s="144" t="s">
        <v>123</v>
      </c>
      <c r="I59" s="208" t="s">
        <v>339</v>
      </c>
      <c r="J59" s="144" t="s">
        <v>123</v>
      </c>
      <c r="K59" s="208" t="s">
        <v>339</v>
      </c>
      <c r="L59" s="144" t="s">
        <v>123</v>
      </c>
      <c r="M59" s="208" t="s">
        <v>125</v>
      </c>
      <c r="N59" s="144" t="s">
        <v>123</v>
      </c>
    </row>
    <row r="60" spans="1:20" s="31" customFormat="1" ht="11.25" hidden="1" customHeight="1" outlineLevel="1">
      <c r="A60" s="142"/>
      <c r="B60" s="143" t="s">
        <v>78</v>
      </c>
      <c r="C60" s="208" t="s">
        <v>112</v>
      </c>
      <c r="D60" s="140" t="s">
        <v>123</v>
      </c>
      <c r="E60" s="208">
        <v>125</v>
      </c>
      <c r="F60" s="240">
        <f t="shared" si="7"/>
        <v>0.13814444383046914</v>
      </c>
      <c r="G60" s="208" t="s">
        <v>339</v>
      </c>
      <c r="H60" s="144" t="s">
        <v>123</v>
      </c>
      <c r="I60" s="208" t="s">
        <v>339</v>
      </c>
      <c r="J60" s="144" t="s">
        <v>123</v>
      </c>
      <c r="K60" s="208" t="s">
        <v>339</v>
      </c>
      <c r="L60" s="144" t="s">
        <v>123</v>
      </c>
      <c r="M60" s="208" t="s">
        <v>125</v>
      </c>
      <c r="N60" s="144" t="s">
        <v>123</v>
      </c>
    </row>
    <row r="61" spans="1:20" s="31" customFormat="1" ht="11.25" hidden="1" customHeight="1" outlineLevel="1">
      <c r="A61" s="142"/>
      <c r="B61" s="143" t="s">
        <v>13</v>
      </c>
      <c r="C61" s="208" t="s">
        <v>112</v>
      </c>
      <c r="D61" s="140" t="s">
        <v>123</v>
      </c>
      <c r="E61" s="208">
        <v>48</v>
      </c>
      <c r="F61" s="240">
        <f t="shared" si="7"/>
        <v>5.3047466430900157E-2</v>
      </c>
      <c r="G61" s="208">
        <v>19</v>
      </c>
      <c r="H61" s="144">
        <f t="shared" ref="H61:H65" si="8">G61/$G$8*100</f>
        <v>3.039562303028364E-2</v>
      </c>
      <c r="I61" s="208">
        <v>37</v>
      </c>
      <c r="J61" s="144">
        <f>I61/$I$8*100</f>
        <v>6.6362951537109444E-2</v>
      </c>
      <c r="K61" s="208" t="s">
        <v>339</v>
      </c>
      <c r="L61" s="144" t="s">
        <v>123</v>
      </c>
      <c r="M61" s="208" t="s">
        <v>125</v>
      </c>
      <c r="N61" s="144" t="s">
        <v>123</v>
      </c>
    </row>
    <row r="62" spans="1:20" s="31" customFormat="1" ht="11.25" hidden="1" customHeight="1" outlineLevel="1">
      <c r="A62" s="142"/>
      <c r="B62" s="143" t="s">
        <v>79</v>
      </c>
      <c r="C62" s="208" t="s">
        <v>112</v>
      </c>
      <c r="D62" s="140" t="s">
        <v>123</v>
      </c>
      <c r="E62" s="208">
        <v>77</v>
      </c>
      <c r="F62" s="240">
        <f t="shared" si="7"/>
        <v>8.5096977399568993E-2</v>
      </c>
      <c r="G62" s="208">
        <v>124</v>
      </c>
      <c r="H62" s="144">
        <f t="shared" si="8"/>
        <v>0.19837143451343006</v>
      </c>
      <c r="I62" s="208">
        <v>107</v>
      </c>
      <c r="J62" s="144">
        <f>I62/$I$8*100</f>
        <v>0.19191448147218138</v>
      </c>
      <c r="K62" s="208" t="s">
        <v>339</v>
      </c>
      <c r="L62" s="144" t="s">
        <v>123</v>
      </c>
      <c r="M62" s="208" t="s">
        <v>125</v>
      </c>
      <c r="N62" s="144" t="s">
        <v>123</v>
      </c>
    </row>
    <row r="63" spans="1:20" s="31" customFormat="1" ht="11.25" hidden="1" customHeight="1" outlineLevel="1">
      <c r="A63" s="142"/>
      <c r="B63" s="143" t="s">
        <v>70</v>
      </c>
      <c r="C63" s="208" t="s">
        <v>339</v>
      </c>
      <c r="D63" s="140" t="s">
        <v>123</v>
      </c>
      <c r="E63" s="208" t="s">
        <v>339</v>
      </c>
      <c r="F63" s="140" t="s">
        <v>123</v>
      </c>
      <c r="G63" s="208">
        <v>66</v>
      </c>
      <c r="H63" s="144">
        <f t="shared" si="8"/>
        <v>0.10558479578940633</v>
      </c>
      <c r="I63" s="208">
        <v>284</v>
      </c>
      <c r="J63" s="144">
        <f t="shared" ref="J63:J77" si="9">I63/$I$8*100</f>
        <v>0.50938049287943465</v>
      </c>
      <c r="K63" s="208">
        <v>330</v>
      </c>
      <c r="L63" s="144">
        <f>K63/$K$8*100</f>
        <v>0.61247216035634744</v>
      </c>
      <c r="M63" s="208">
        <v>416</v>
      </c>
      <c r="N63" s="144">
        <v>0.78920908349300911</v>
      </c>
    </row>
    <row r="64" spans="1:20" s="31" customFormat="1" ht="11.25" hidden="1" customHeight="1" outlineLevel="1">
      <c r="A64" s="142"/>
      <c r="B64" s="143" t="s">
        <v>129</v>
      </c>
      <c r="C64" s="208" t="s">
        <v>339</v>
      </c>
      <c r="D64" s="140" t="s">
        <v>123</v>
      </c>
      <c r="E64" s="208" t="s">
        <v>339</v>
      </c>
      <c r="F64" s="140" t="s">
        <v>123</v>
      </c>
      <c r="G64" s="208">
        <v>67</v>
      </c>
      <c r="H64" s="144">
        <f t="shared" si="8"/>
        <v>0.10718456542257915</v>
      </c>
      <c r="I64" s="208">
        <v>99</v>
      </c>
      <c r="J64" s="144">
        <f t="shared" si="9"/>
        <v>0.17756573519388744</v>
      </c>
      <c r="K64" s="208">
        <v>117</v>
      </c>
      <c r="L64" s="144">
        <f t="shared" ref="L64:L68" si="10">K64/$K$8*100</f>
        <v>0.21714922048997773</v>
      </c>
      <c r="M64" s="208">
        <v>126</v>
      </c>
      <c r="N64" s="144">
        <v>0.23903928971182484</v>
      </c>
    </row>
    <row r="65" spans="1:14" s="31" customFormat="1" ht="11.25" hidden="1" customHeight="1" outlineLevel="1">
      <c r="A65" s="142"/>
      <c r="B65" s="143" t="s">
        <v>22</v>
      </c>
      <c r="C65" s="208" t="s">
        <v>339</v>
      </c>
      <c r="D65" s="140" t="s">
        <v>123</v>
      </c>
      <c r="E65" s="208" t="s">
        <v>339</v>
      </c>
      <c r="F65" s="140" t="s">
        <v>123</v>
      </c>
      <c r="G65" s="208">
        <v>29</v>
      </c>
      <c r="H65" s="144">
        <f t="shared" si="8"/>
        <v>4.6393319362011874E-2</v>
      </c>
      <c r="I65" s="208">
        <v>46</v>
      </c>
      <c r="J65" s="144">
        <f t="shared" si="9"/>
        <v>8.2505291100190128E-2</v>
      </c>
      <c r="K65" s="208">
        <v>69</v>
      </c>
      <c r="L65" s="144">
        <f t="shared" si="10"/>
        <v>0.12806236080178174</v>
      </c>
      <c r="M65" s="208">
        <v>51</v>
      </c>
      <c r="N65" s="144">
        <v>9.6753998216691006E-2</v>
      </c>
    </row>
    <row r="66" spans="1:14" s="31" customFormat="1" ht="11.25" hidden="1" customHeight="1" outlineLevel="1">
      <c r="A66" s="142"/>
      <c r="B66" s="143" t="s">
        <v>9</v>
      </c>
      <c r="C66" s="208" t="s">
        <v>339</v>
      </c>
      <c r="D66" s="140" t="s">
        <v>123</v>
      </c>
      <c r="E66" s="208" t="s">
        <v>339</v>
      </c>
      <c r="F66" s="140" t="s">
        <v>123</v>
      </c>
      <c r="G66" s="208" t="s">
        <v>339</v>
      </c>
      <c r="H66" s="140" t="s">
        <v>123</v>
      </c>
      <c r="I66" s="208">
        <v>37</v>
      </c>
      <c r="J66" s="144">
        <f t="shared" si="9"/>
        <v>6.6362951537109444E-2</v>
      </c>
      <c r="K66" s="208">
        <v>48</v>
      </c>
      <c r="L66" s="144">
        <f t="shared" si="10"/>
        <v>8.9086859688195991E-2</v>
      </c>
      <c r="M66" s="208" t="s">
        <v>125</v>
      </c>
      <c r="N66" s="144" t="s">
        <v>123</v>
      </c>
    </row>
    <row r="67" spans="1:14" s="31" customFormat="1" ht="11.25" hidden="1" customHeight="1" outlineLevel="1">
      <c r="A67" s="142"/>
      <c r="B67" s="143" t="s">
        <v>68</v>
      </c>
      <c r="C67" s="208" t="s">
        <v>339</v>
      </c>
      <c r="D67" s="140" t="s">
        <v>123</v>
      </c>
      <c r="E67" s="208" t="s">
        <v>339</v>
      </c>
      <c r="F67" s="140" t="s">
        <v>123</v>
      </c>
      <c r="G67" s="208">
        <v>18</v>
      </c>
      <c r="H67" s="144">
        <f>G67/$G$8*100</f>
        <v>2.8795853397110816E-2</v>
      </c>
      <c r="I67" s="208">
        <v>16</v>
      </c>
      <c r="J67" s="144">
        <f t="shared" si="9"/>
        <v>2.8697492556587868E-2</v>
      </c>
      <c r="K67" s="208">
        <v>38</v>
      </c>
      <c r="L67" s="144">
        <f t="shared" si="10"/>
        <v>7.052709725315516E-2</v>
      </c>
      <c r="M67" s="208" t="s">
        <v>125</v>
      </c>
      <c r="N67" s="144" t="s">
        <v>123</v>
      </c>
    </row>
    <row r="68" spans="1:14" s="31" customFormat="1" ht="11.25" hidden="1" customHeight="1" outlineLevel="1">
      <c r="A68" s="142"/>
      <c r="B68" s="143" t="s">
        <v>19</v>
      </c>
      <c r="C68" s="208" t="s">
        <v>339</v>
      </c>
      <c r="D68" s="140" t="s">
        <v>123</v>
      </c>
      <c r="E68" s="208" t="s">
        <v>339</v>
      </c>
      <c r="F68" s="140" t="s">
        <v>123</v>
      </c>
      <c r="G68" s="208">
        <v>11</v>
      </c>
      <c r="H68" s="144">
        <f>G68/$G$8*100</f>
        <v>1.7597465964901055E-2</v>
      </c>
      <c r="I68" s="208">
        <v>12</v>
      </c>
      <c r="J68" s="144">
        <f t="shared" si="9"/>
        <v>2.1523119417440902E-2</v>
      </c>
      <c r="K68" s="208">
        <v>37</v>
      </c>
      <c r="L68" s="144">
        <f t="shared" si="10"/>
        <v>6.8671121009651073E-2</v>
      </c>
      <c r="M68" s="208">
        <v>7</v>
      </c>
      <c r="N68" s="144">
        <v>1.3279960539545825E-2</v>
      </c>
    </row>
    <row r="69" spans="1:14" s="31" customFormat="1" ht="11.25" hidden="1" customHeight="1" outlineLevel="1">
      <c r="A69" s="142"/>
      <c r="B69" s="143" t="s">
        <v>130</v>
      </c>
      <c r="C69" s="208" t="s">
        <v>339</v>
      </c>
      <c r="D69" s="140" t="s">
        <v>123</v>
      </c>
      <c r="E69" s="208" t="s">
        <v>339</v>
      </c>
      <c r="F69" s="140" t="s">
        <v>123</v>
      </c>
      <c r="G69" s="208" t="s">
        <v>339</v>
      </c>
      <c r="H69" s="140" t="s">
        <v>123</v>
      </c>
      <c r="I69" s="208">
        <v>97</v>
      </c>
      <c r="J69" s="144">
        <f t="shared" si="9"/>
        <v>0.17397854862431394</v>
      </c>
      <c r="K69" s="208" t="s">
        <v>339</v>
      </c>
      <c r="L69" s="144" t="s">
        <v>123</v>
      </c>
      <c r="M69" s="208" t="s">
        <v>339</v>
      </c>
      <c r="N69" s="144" t="s">
        <v>123</v>
      </c>
    </row>
    <row r="70" spans="1:14" s="31" customFormat="1" ht="11.25" hidden="1" customHeight="1" outlineLevel="1">
      <c r="A70" s="142"/>
      <c r="B70" s="143" t="s">
        <v>8</v>
      </c>
      <c r="C70" s="208" t="s">
        <v>339</v>
      </c>
      <c r="D70" s="140" t="s">
        <v>123</v>
      </c>
      <c r="E70" s="208" t="s">
        <v>339</v>
      </c>
      <c r="F70" s="140" t="s">
        <v>123</v>
      </c>
      <c r="G70" s="208">
        <v>65</v>
      </c>
      <c r="H70" s="144">
        <f>G70/$G$8*100</f>
        <v>0.10398502615623351</v>
      </c>
      <c r="I70" s="208">
        <v>46</v>
      </c>
      <c r="J70" s="144">
        <f t="shared" si="9"/>
        <v>8.2505291100190128E-2</v>
      </c>
      <c r="K70" s="208" t="s">
        <v>339</v>
      </c>
      <c r="L70" s="144" t="s">
        <v>123</v>
      </c>
      <c r="M70" s="208" t="s">
        <v>339</v>
      </c>
      <c r="N70" s="144" t="s">
        <v>123</v>
      </c>
    </row>
    <row r="71" spans="1:14" s="31" customFormat="1" ht="11.25" hidden="1" customHeight="1" outlineLevel="1">
      <c r="A71" s="142"/>
      <c r="B71" s="143" t="s">
        <v>38</v>
      </c>
      <c r="C71" s="208" t="s">
        <v>339</v>
      </c>
      <c r="D71" s="140" t="s">
        <v>123</v>
      </c>
      <c r="E71" s="208" t="s">
        <v>339</v>
      </c>
      <c r="F71" s="140" t="s">
        <v>123</v>
      </c>
      <c r="G71" s="208" t="s">
        <v>339</v>
      </c>
      <c r="H71" s="140" t="s">
        <v>123</v>
      </c>
      <c r="I71" s="208">
        <v>248</v>
      </c>
      <c r="J71" s="144">
        <f t="shared" si="9"/>
        <v>0.44481113462711197</v>
      </c>
      <c r="K71" s="208" t="s">
        <v>339</v>
      </c>
      <c r="L71" s="144" t="s">
        <v>123</v>
      </c>
      <c r="M71" s="208" t="s">
        <v>339</v>
      </c>
      <c r="N71" s="144" t="s">
        <v>123</v>
      </c>
    </row>
    <row r="72" spans="1:14" ht="11.25" hidden="1" customHeight="1" outlineLevel="1">
      <c r="A72" s="142"/>
      <c r="B72" s="143" t="s">
        <v>39</v>
      </c>
      <c r="C72" s="208" t="s">
        <v>339</v>
      </c>
      <c r="D72" s="140" t="s">
        <v>123</v>
      </c>
      <c r="E72" s="208" t="s">
        <v>339</v>
      </c>
      <c r="F72" s="140" t="s">
        <v>123</v>
      </c>
      <c r="G72" s="208" t="s">
        <v>339</v>
      </c>
      <c r="H72" s="140" t="s">
        <v>123</v>
      </c>
      <c r="I72" s="208">
        <v>23</v>
      </c>
      <c r="J72" s="144">
        <f t="shared" si="9"/>
        <v>4.1252645550095064E-2</v>
      </c>
      <c r="K72" s="208" t="s">
        <v>339</v>
      </c>
      <c r="L72" s="144" t="s">
        <v>123</v>
      </c>
      <c r="M72" s="208" t="s">
        <v>339</v>
      </c>
      <c r="N72" s="144" t="s">
        <v>123</v>
      </c>
    </row>
    <row r="73" spans="1:14" ht="11.25" hidden="1" customHeight="1" outlineLevel="1">
      <c r="A73" s="142"/>
      <c r="B73" s="143" t="s">
        <v>42</v>
      </c>
      <c r="C73" s="208" t="s">
        <v>339</v>
      </c>
      <c r="D73" s="140" t="s">
        <v>123</v>
      </c>
      <c r="E73" s="208" t="s">
        <v>339</v>
      </c>
      <c r="F73" s="140" t="s">
        <v>123</v>
      </c>
      <c r="G73" s="208" t="s">
        <v>339</v>
      </c>
      <c r="H73" s="140" t="s">
        <v>123</v>
      </c>
      <c r="I73" s="208">
        <v>34</v>
      </c>
      <c r="J73" s="144">
        <f t="shared" si="9"/>
        <v>6.098217168274922E-2</v>
      </c>
      <c r="K73" s="208" t="s">
        <v>339</v>
      </c>
      <c r="L73" s="144" t="s">
        <v>123</v>
      </c>
      <c r="M73" s="208" t="s">
        <v>339</v>
      </c>
      <c r="N73" s="144" t="s">
        <v>123</v>
      </c>
    </row>
    <row r="74" spans="1:14" ht="11.25" hidden="1" customHeight="1" outlineLevel="1">
      <c r="A74" s="142"/>
      <c r="B74" s="143" t="s">
        <v>80</v>
      </c>
      <c r="C74" s="208" t="s">
        <v>339</v>
      </c>
      <c r="D74" s="140" t="s">
        <v>123</v>
      </c>
      <c r="E74" s="208" t="s">
        <v>339</v>
      </c>
      <c r="F74" s="140" t="s">
        <v>123</v>
      </c>
      <c r="G74" s="208" t="s">
        <v>339</v>
      </c>
      <c r="H74" s="140" t="s">
        <v>123</v>
      </c>
      <c r="I74" s="208">
        <v>50</v>
      </c>
      <c r="J74" s="144">
        <f t="shared" si="9"/>
        <v>8.9679664239337084E-2</v>
      </c>
      <c r="K74" s="208" t="s">
        <v>339</v>
      </c>
      <c r="L74" s="144" t="s">
        <v>123</v>
      </c>
      <c r="M74" s="208" t="s">
        <v>339</v>
      </c>
      <c r="N74" s="144" t="s">
        <v>123</v>
      </c>
    </row>
    <row r="75" spans="1:14" ht="11.25" hidden="1" customHeight="1" outlineLevel="1">
      <c r="A75" s="142"/>
      <c r="B75" s="143" t="s">
        <v>58</v>
      </c>
      <c r="C75" s="208" t="s">
        <v>339</v>
      </c>
      <c r="D75" s="140" t="s">
        <v>123</v>
      </c>
      <c r="E75" s="208" t="s">
        <v>339</v>
      </c>
      <c r="F75" s="140" t="s">
        <v>123</v>
      </c>
      <c r="G75" s="208" t="s">
        <v>339</v>
      </c>
      <c r="H75" s="140" t="s">
        <v>123</v>
      </c>
      <c r="I75" s="208">
        <v>35</v>
      </c>
      <c r="J75" s="144">
        <f t="shared" si="9"/>
        <v>6.2775764967535952E-2</v>
      </c>
      <c r="K75" s="208" t="s">
        <v>339</v>
      </c>
      <c r="L75" s="144" t="s">
        <v>123</v>
      </c>
      <c r="M75" s="208" t="s">
        <v>339</v>
      </c>
      <c r="N75" s="144" t="s">
        <v>123</v>
      </c>
    </row>
    <row r="76" spans="1:14" ht="11.25" hidden="1" customHeight="1" outlineLevel="1">
      <c r="A76" s="142"/>
      <c r="B76" s="143" t="s">
        <v>71</v>
      </c>
      <c r="C76" s="208" t="s">
        <v>339</v>
      </c>
      <c r="D76" s="140" t="s">
        <v>123</v>
      </c>
      <c r="E76" s="208" t="s">
        <v>339</v>
      </c>
      <c r="F76" s="140" t="s">
        <v>123</v>
      </c>
      <c r="G76" s="208" t="s">
        <v>339</v>
      </c>
      <c r="H76" s="140" t="s">
        <v>123</v>
      </c>
      <c r="I76" s="208">
        <v>284</v>
      </c>
      <c r="J76" s="144">
        <f t="shared" si="9"/>
        <v>0.50938049287943465</v>
      </c>
      <c r="K76" s="208" t="s">
        <v>339</v>
      </c>
      <c r="L76" s="144" t="s">
        <v>123</v>
      </c>
      <c r="M76" s="208" t="s">
        <v>339</v>
      </c>
      <c r="N76" s="144" t="s">
        <v>123</v>
      </c>
    </row>
    <row r="77" spans="1:14" ht="11.25" hidden="1" customHeight="1" outlineLevel="1">
      <c r="A77" s="142"/>
      <c r="B77" s="143" t="s">
        <v>69</v>
      </c>
      <c r="C77" s="208" t="s">
        <v>339</v>
      </c>
      <c r="D77" s="140" t="s">
        <v>123</v>
      </c>
      <c r="E77" s="208" t="s">
        <v>339</v>
      </c>
      <c r="F77" s="140" t="s">
        <v>123</v>
      </c>
      <c r="G77" s="208" t="s">
        <v>339</v>
      </c>
      <c r="H77" s="140" t="s">
        <v>123</v>
      </c>
      <c r="I77" s="208">
        <v>494</v>
      </c>
      <c r="J77" s="144">
        <f t="shared" si="9"/>
        <v>0.88603508268465037</v>
      </c>
      <c r="K77" s="208" t="s">
        <v>339</v>
      </c>
      <c r="L77" s="144" t="s">
        <v>123</v>
      </c>
      <c r="M77" s="208" t="s">
        <v>339</v>
      </c>
      <c r="N77" s="144" t="s">
        <v>123</v>
      </c>
    </row>
    <row r="78" spans="1:14" ht="11.25" hidden="1" customHeight="1" outlineLevel="1">
      <c r="A78" s="142"/>
      <c r="B78" s="143" t="s">
        <v>166</v>
      </c>
      <c r="C78" s="208" t="s">
        <v>339</v>
      </c>
      <c r="D78" s="140" t="s">
        <v>123</v>
      </c>
      <c r="E78" s="208" t="s">
        <v>339</v>
      </c>
      <c r="F78" s="140" t="s">
        <v>123</v>
      </c>
      <c r="G78" s="208" t="s">
        <v>339</v>
      </c>
      <c r="H78" s="140" t="s">
        <v>123</v>
      </c>
      <c r="I78" s="208" t="s">
        <v>339</v>
      </c>
      <c r="J78" s="140" t="s">
        <v>123</v>
      </c>
      <c r="K78" s="208">
        <v>98</v>
      </c>
      <c r="L78" s="144">
        <f t="shared" ref="L78:L81" si="11">K78/$K$8*100</f>
        <v>0.18188567186340016</v>
      </c>
      <c r="M78" s="208" t="s">
        <v>339</v>
      </c>
      <c r="N78" s="144" t="s">
        <v>123</v>
      </c>
    </row>
    <row r="79" spans="1:14" ht="11.25" hidden="1" customHeight="1" outlineLevel="1">
      <c r="A79" s="142"/>
      <c r="B79" s="417" t="s">
        <v>84</v>
      </c>
      <c r="C79" s="208" t="s">
        <v>339</v>
      </c>
      <c r="D79" s="140" t="s">
        <v>123</v>
      </c>
      <c r="E79" s="208" t="s">
        <v>339</v>
      </c>
      <c r="F79" s="140" t="s">
        <v>123</v>
      </c>
      <c r="G79" s="208" t="s">
        <v>339</v>
      </c>
      <c r="H79" s="140" t="s">
        <v>123</v>
      </c>
      <c r="I79" s="208" t="s">
        <v>339</v>
      </c>
      <c r="J79" s="140" t="s">
        <v>123</v>
      </c>
      <c r="K79" s="208">
        <v>26</v>
      </c>
      <c r="L79" s="144">
        <f t="shared" si="11"/>
        <v>4.8255382331106163E-2</v>
      </c>
      <c r="M79" s="208">
        <v>8</v>
      </c>
      <c r="N79" s="144" t="s">
        <v>123</v>
      </c>
    </row>
    <row r="80" spans="1:14" ht="11.25" hidden="1" customHeight="1" outlineLevel="1">
      <c r="A80" s="142"/>
      <c r="B80" s="143" t="s">
        <v>163</v>
      </c>
      <c r="C80" s="208" t="s">
        <v>339</v>
      </c>
      <c r="D80" s="140" t="s">
        <v>123</v>
      </c>
      <c r="E80" s="208" t="s">
        <v>339</v>
      </c>
      <c r="F80" s="140" t="s">
        <v>123</v>
      </c>
      <c r="G80" s="208" t="s">
        <v>339</v>
      </c>
      <c r="H80" s="140" t="s">
        <v>123</v>
      </c>
      <c r="I80" s="208" t="s">
        <v>339</v>
      </c>
      <c r="J80" s="140" t="s">
        <v>123</v>
      </c>
      <c r="K80" s="208">
        <v>185</v>
      </c>
      <c r="L80" s="144">
        <f t="shared" si="11"/>
        <v>0.34335560504825541</v>
      </c>
      <c r="M80" s="208" t="s">
        <v>339</v>
      </c>
      <c r="N80" s="144" t="s">
        <v>123</v>
      </c>
    </row>
    <row r="81" spans="1:14" ht="11.25" hidden="1" customHeight="1" outlineLevel="1">
      <c r="A81" s="142"/>
      <c r="B81" s="143" t="s">
        <v>662</v>
      </c>
      <c r="C81" s="208" t="s">
        <v>339</v>
      </c>
      <c r="D81" s="140" t="s">
        <v>123</v>
      </c>
      <c r="E81" s="208" t="s">
        <v>339</v>
      </c>
      <c r="F81" s="140" t="s">
        <v>123</v>
      </c>
      <c r="G81" s="208" t="s">
        <v>339</v>
      </c>
      <c r="H81" s="140" t="s">
        <v>123</v>
      </c>
      <c r="I81" s="208" t="s">
        <v>339</v>
      </c>
      <c r="J81" s="140" t="s">
        <v>123</v>
      </c>
      <c r="K81" s="208">
        <v>87</v>
      </c>
      <c r="L81" s="144">
        <f t="shared" si="11"/>
        <v>0.16146993318485522</v>
      </c>
      <c r="M81" s="208" t="s">
        <v>339</v>
      </c>
      <c r="N81" s="144" t="s">
        <v>123</v>
      </c>
    </row>
    <row r="82" spans="1:14" ht="11.25" hidden="1" customHeight="1" outlineLevel="1">
      <c r="A82" s="142"/>
      <c r="B82" s="143" t="s">
        <v>131</v>
      </c>
      <c r="C82" s="208" t="s">
        <v>339</v>
      </c>
      <c r="D82" s="140" t="s">
        <v>123</v>
      </c>
      <c r="E82" s="208" t="s">
        <v>339</v>
      </c>
      <c r="F82" s="140" t="s">
        <v>123</v>
      </c>
      <c r="G82" s="208" t="s">
        <v>339</v>
      </c>
      <c r="H82" s="140" t="s">
        <v>123</v>
      </c>
      <c r="I82" s="208" t="s">
        <v>339</v>
      </c>
      <c r="J82" s="144" t="s">
        <v>123</v>
      </c>
      <c r="K82" s="208" t="s">
        <v>339</v>
      </c>
      <c r="L82" s="144" t="s">
        <v>123</v>
      </c>
      <c r="M82" s="208">
        <v>461</v>
      </c>
      <c r="N82" s="144" t="s">
        <v>123</v>
      </c>
    </row>
    <row r="83" spans="1:14" s="4" customFormat="1" ht="10.15" customHeight="1" collapsed="1">
      <c r="B83" s="72"/>
      <c r="C83" s="72"/>
      <c r="D83" s="72"/>
      <c r="E83" s="72"/>
      <c r="F83" s="72"/>
      <c r="G83" s="72"/>
      <c r="H83" s="72"/>
      <c r="I83" s="72"/>
      <c r="J83" s="72"/>
    </row>
    <row r="84" spans="1:14" s="71" customFormat="1" ht="17.25" customHeight="1" collapsed="1">
      <c r="A84" s="80"/>
      <c r="B84" s="72" t="s">
        <v>297</v>
      </c>
    </row>
  </sheetData>
  <mergeCells count="8">
    <mergeCell ref="M3:N3"/>
    <mergeCell ref="A3:A4"/>
    <mergeCell ref="B3:B4"/>
    <mergeCell ref="E3:F3"/>
    <mergeCell ref="G3:H3"/>
    <mergeCell ref="I3:J3"/>
    <mergeCell ref="K3:L3"/>
    <mergeCell ref="C3:D3"/>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
  <sheetViews>
    <sheetView showGridLines="0" view="pageLayout" zoomScaleNormal="100" zoomScaleSheetLayoutView="130" workbookViewId="0">
      <selection activeCell="I24" sqref="I24"/>
    </sheetView>
  </sheetViews>
  <sheetFormatPr baseColWidth="10" defaultColWidth="11.5703125" defaultRowHeight="12.75"/>
  <cols>
    <col min="1" max="1" width="3.140625" style="30" customWidth="1"/>
    <col min="2" max="2" width="19.42578125" style="30" customWidth="1"/>
    <col min="3" max="3" width="8.85546875" style="30" customWidth="1"/>
    <col min="4" max="4" width="5.42578125" style="30" customWidth="1"/>
    <col min="5" max="5" width="8.85546875" style="30" customWidth="1"/>
    <col min="6" max="6" width="5.42578125" style="30" customWidth="1"/>
    <col min="7" max="7" width="8.85546875" style="30" customWidth="1"/>
    <col min="8" max="8" width="5.42578125" style="30" customWidth="1"/>
    <col min="9" max="9" width="8.85546875" style="30" customWidth="1"/>
    <col min="10" max="10" width="9.42578125" style="30" customWidth="1"/>
    <col min="11" max="11" width="12.140625" style="30" customWidth="1"/>
    <col min="12" max="12" width="5.42578125" style="30" customWidth="1"/>
    <col min="13" max="13" width="11.5703125" style="30" customWidth="1"/>
    <col min="14" max="258" width="11.5703125" style="30"/>
    <col min="259" max="259" width="7.28515625" style="30" customWidth="1"/>
    <col min="260" max="260" width="19.7109375" style="30" customWidth="1"/>
    <col min="261" max="266" width="10" style="30" customWidth="1"/>
    <col min="267" max="267" width="11.42578125" style="30" customWidth="1"/>
    <col min="268" max="269" width="11.5703125" style="30" customWidth="1"/>
    <col min="270" max="514" width="11.5703125" style="30"/>
    <col min="515" max="515" width="7.28515625" style="30" customWidth="1"/>
    <col min="516" max="516" width="19.7109375" style="30" customWidth="1"/>
    <col min="517" max="522" width="10" style="30" customWidth="1"/>
    <col min="523" max="523" width="11.42578125" style="30" customWidth="1"/>
    <col min="524" max="525" width="11.5703125" style="30" customWidth="1"/>
    <col min="526" max="770" width="11.5703125" style="30"/>
    <col min="771" max="771" width="7.28515625" style="30" customWidth="1"/>
    <col min="772" max="772" width="19.7109375" style="30" customWidth="1"/>
    <col min="773" max="778" width="10" style="30" customWidth="1"/>
    <col min="779" max="779" width="11.42578125" style="30" customWidth="1"/>
    <col min="780" max="781" width="11.5703125" style="30" customWidth="1"/>
    <col min="782" max="1026" width="11.5703125" style="30"/>
    <col min="1027" max="1027" width="7.28515625" style="30" customWidth="1"/>
    <col min="1028" max="1028" width="19.7109375" style="30" customWidth="1"/>
    <col min="1029" max="1034" width="10" style="30" customWidth="1"/>
    <col min="1035" max="1035" width="11.42578125" style="30" customWidth="1"/>
    <col min="1036" max="1037" width="11.5703125" style="30" customWidth="1"/>
    <col min="1038" max="1282" width="11.5703125" style="30"/>
    <col min="1283" max="1283" width="7.28515625" style="30" customWidth="1"/>
    <col min="1284" max="1284" width="19.7109375" style="30" customWidth="1"/>
    <col min="1285" max="1290" width="10" style="30" customWidth="1"/>
    <col min="1291" max="1291" width="11.42578125" style="30" customWidth="1"/>
    <col min="1292" max="1293" width="11.5703125" style="30" customWidth="1"/>
    <col min="1294" max="1538" width="11.5703125" style="30"/>
    <col min="1539" max="1539" width="7.28515625" style="30" customWidth="1"/>
    <col min="1540" max="1540" width="19.7109375" style="30" customWidth="1"/>
    <col min="1541" max="1546" width="10" style="30" customWidth="1"/>
    <col min="1547" max="1547" width="11.42578125" style="30" customWidth="1"/>
    <col min="1548" max="1549" width="11.5703125" style="30" customWidth="1"/>
    <col min="1550" max="1794" width="11.5703125" style="30"/>
    <col min="1795" max="1795" width="7.28515625" style="30" customWidth="1"/>
    <col min="1796" max="1796" width="19.7109375" style="30" customWidth="1"/>
    <col min="1797" max="1802" width="10" style="30" customWidth="1"/>
    <col min="1803" max="1803" width="11.42578125" style="30" customWidth="1"/>
    <col min="1804" max="1805" width="11.5703125" style="30" customWidth="1"/>
    <col min="1806" max="2050" width="11.5703125" style="30"/>
    <col min="2051" max="2051" width="7.28515625" style="30" customWidth="1"/>
    <col min="2052" max="2052" width="19.7109375" style="30" customWidth="1"/>
    <col min="2053" max="2058" width="10" style="30" customWidth="1"/>
    <col min="2059" max="2059" width="11.42578125" style="30" customWidth="1"/>
    <col min="2060" max="2061" width="11.5703125" style="30" customWidth="1"/>
    <col min="2062" max="2306" width="11.5703125" style="30"/>
    <col min="2307" max="2307" width="7.28515625" style="30" customWidth="1"/>
    <col min="2308" max="2308" width="19.7109375" style="30" customWidth="1"/>
    <col min="2309" max="2314" width="10" style="30" customWidth="1"/>
    <col min="2315" max="2315" width="11.42578125" style="30" customWidth="1"/>
    <col min="2316" max="2317" width="11.5703125" style="30" customWidth="1"/>
    <col min="2318" max="2562" width="11.5703125" style="30"/>
    <col min="2563" max="2563" width="7.28515625" style="30" customWidth="1"/>
    <col min="2564" max="2564" width="19.7109375" style="30" customWidth="1"/>
    <col min="2565" max="2570" width="10" style="30" customWidth="1"/>
    <col min="2571" max="2571" width="11.42578125" style="30" customWidth="1"/>
    <col min="2572" max="2573" width="11.5703125" style="30" customWidth="1"/>
    <col min="2574" max="2818" width="11.5703125" style="30"/>
    <col min="2819" max="2819" width="7.28515625" style="30" customWidth="1"/>
    <col min="2820" max="2820" width="19.7109375" style="30" customWidth="1"/>
    <col min="2821" max="2826" width="10" style="30" customWidth="1"/>
    <col min="2827" max="2827" width="11.42578125" style="30" customWidth="1"/>
    <col min="2828" max="2829" width="11.5703125" style="30" customWidth="1"/>
    <col min="2830" max="3074" width="11.5703125" style="30"/>
    <col min="3075" max="3075" width="7.28515625" style="30" customWidth="1"/>
    <col min="3076" max="3076" width="19.7109375" style="30" customWidth="1"/>
    <col min="3077" max="3082" width="10" style="30" customWidth="1"/>
    <col min="3083" max="3083" width="11.42578125" style="30" customWidth="1"/>
    <col min="3084" max="3085" width="11.5703125" style="30" customWidth="1"/>
    <col min="3086" max="3330" width="11.5703125" style="30"/>
    <col min="3331" max="3331" width="7.28515625" style="30" customWidth="1"/>
    <col min="3332" max="3332" width="19.7109375" style="30" customWidth="1"/>
    <col min="3333" max="3338" width="10" style="30" customWidth="1"/>
    <col min="3339" max="3339" width="11.42578125" style="30" customWidth="1"/>
    <col min="3340" max="3341" width="11.5703125" style="30" customWidth="1"/>
    <col min="3342" max="3586" width="11.5703125" style="30"/>
    <col min="3587" max="3587" width="7.28515625" style="30" customWidth="1"/>
    <col min="3588" max="3588" width="19.7109375" style="30" customWidth="1"/>
    <col min="3589" max="3594" width="10" style="30" customWidth="1"/>
    <col min="3595" max="3595" width="11.42578125" style="30" customWidth="1"/>
    <col min="3596" max="3597" width="11.5703125" style="30" customWidth="1"/>
    <col min="3598" max="3842" width="11.5703125" style="30"/>
    <col min="3843" max="3843" width="7.28515625" style="30" customWidth="1"/>
    <col min="3844" max="3844" width="19.7109375" style="30" customWidth="1"/>
    <col min="3845" max="3850" width="10" style="30" customWidth="1"/>
    <col min="3851" max="3851" width="11.42578125" style="30" customWidth="1"/>
    <col min="3852" max="3853" width="11.5703125" style="30" customWidth="1"/>
    <col min="3854" max="4098" width="11.5703125" style="30"/>
    <col min="4099" max="4099" width="7.28515625" style="30" customWidth="1"/>
    <col min="4100" max="4100" width="19.7109375" style="30" customWidth="1"/>
    <col min="4101" max="4106" width="10" style="30" customWidth="1"/>
    <col min="4107" max="4107" width="11.42578125" style="30" customWidth="1"/>
    <col min="4108" max="4109" width="11.5703125" style="30" customWidth="1"/>
    <col min="4110" max="4354" width="11.5703125" style="30"/>
    <col min="4355" max="4355" width="7.28515625" style="30" customWidth="1"/>
    <col min="4356" max="4356" width="19.7109375" style="30" customWidth="1"/>
    <col min="4357" max="4362" width="10" style="30" customWidth="1"/>
    <col min="4363" max="4363" width="11.42578125" style="30" customWidth="1"/>
    <col min="4364" max="4365" width="11.5703125" style="30" customWidth="1"/>
    <col min="4366" max="4610" width="11.5703125" style="30"/>
    <col min="4611" max="4611" width="7.28515625" style="30" customWidth="1"/>
    <col min="4612" max="4612" width="19.7109375" style="30" customWidth="1"/>
    <col min="4613" max="4618" width="10" style="30" customWidth="1"/>
    <col min="4619" max="4619" width="11.42578125" style="30" customWidth="1"/>
    <col min="4620" max="4621" width="11.5703125" style="30" customWidth="1"/>
    <col min="4622" max="4866" width="11.5703125" style="30"/>
    <col min="4867" max="4867" width="7.28515625" style="30" customWidth="1"/>
    <col min="4868" max="4868" width="19.7109375" style="30" customWidth="1"/>
    <col min="4869" max="4874" width="10" style="30" customWidth="1"/>
    <col min="4875" max="4875" width="11.42578125" style="30" customWidth="1"/>
    <col min="4876" max="4877" width="11.5703125" style="30" customWidth="1"/>
    <col min="4878" max="5122" width="11.5703125" style="30"/>
    <col min="5123" max="5123" width="7.28515625" style="30" customWidth="1"/>
    <col min="5124" max="5124" width="19.7109375" style="30" customWidth="1"/>
    <col min="5125" max="5130" width="10" style="30" customWidth="1"/>
    <col min="5131" max="5131" width="11.42578125" style="30" customWidth="1"/>
    <col min="5132" max="5133" width="11.5703125" style="30" customWidth="1"/>
    <col min="5134" max="5378" width="11.5703125" style="30"/>
    <col min="5379" max="5379" width="7.28515625" style="30" customWidth="1"/>
    <col min="5380" max="5380" width="19.7109375" style="30" customWidth="1"/>
    <col min="5381" max="5386" width="10" style="30" customWidth="1"/>
    <col min="5387" max="5387" width="11.42578125" style="30" customWidth="1"/>
    <col min="5388" max="5389" width="11.5703125" style="30" customWidth="1"/>
    <col min="5390" max="5634" width="11.5703125" style="30"/>
    <col min="5635" max="5635" width="7.28515625" style="30" customWidth="1"/>
    <col min="5636" max="5636" width="19.7109375" style="30" customWidth="1"/>
    <col min="5637" max="5642" width="10" style="30" customWidth="1"/>
    <col min="5643" max="5643" width="11.42578125" style="30" customWidth="1"/>
    <col min="5644" max="5645" width="11.5703125" style="30" customWidth="1"/>
    <col min="5646" max="5890" width="11.5703125" style="30"/>
    <col min="5891" max="5891" width="7.28515625" style="30" customWidth="1"/>
    <col min="5892" max="5892" width="19.7109375" style="30" customWidth="1"/>
    <col min="5893" max="5898" width="10" style="30" customWidth="1"/>
    <col min="5899" max="5899" width="11.42578125" style="30" customWidth="1"/>
    <col min="5900" max="5901" width="11.5703125" style="30" customWidth="1"/>
    <col min="5902" max="6146" width="11.5703125" style="30"/>
    <col min="6147" max="6147" width="7.28515625" style="30" customWidth="1"/>
    <col min="6148" max="6148" width="19.7109375" style="30" customWidth="1"/>
    <col min="6149" max="6154" width="10" style="30" customWidth="1"/>
    <col min="6155" max="6155" width="11.42578125" style="30" customWidth="1"/>
    <col min="6156" max="6157" width="11.5703125" style="30" customWidth="1"/>
    <col min="6158" max="6402" width="11.5703125" style="30"/>
    <col min="6403" max="6403" width="7.28515625" style="30" customWidth="1"/>
    <col min="6404" max="6404" width="19.7109375" style="30" customWidth="1"/>
    <col min="6405" max="6410" width="10" style="30" customWidth="1"/>
    <col min="6411" max="6411" width="11.42578125" style="30" customWidth="1"/>
    <col min="6412" max="6413" width="11.5703125" style="30" customWidth="1"/>
    <col min="6414" max="6658" width="11.5703125" style="30"/>
    <col min="6659" max="6659" width="7.28515625" style="30" customWidth="1"/>
    <col min="6660" max="6660" width="19.7109375" style="30" customWidth="1"/>
    <col min="6661" max="6666" width="10" style="30" customWidth="1"/>
    <col min="6667" max="6667" width="11.42578125" style="30" customWidth="1"/>
    <col min="6668" max="6669" width="11.5703125" style="30" customWidth="1"/>
    <col min="6670" max="6914" width="11.5703125" style="30"/>
    <col min="6915" max="6915" width="7.28515625" style="30" customWidth="1"/>
    <col min="6916" max="6916" width="19.7109375" style="30" customWidth="1"/>
    <col min="6917" max="6922" width="10" style="30" customWidth="1"/>
    <col min="6923" max="6923" width="11.42578125" style="30" customWidth="1"/>
    <col min="6924" max="6925" width="11.5703125" style="30" customWidth="1"/>
    <col min="6926" max="7170" width="11.5703125" style="30"/>
    <col min="7171" max="7171" width="7.28515625" style="30" customWidth="1"/>
    <col min="7172" max="7172" width="19.7109375" style="30" customWidth="1"/>
    <col min="7173" max="7178" width="10" style="30" customWidth="1"/>
    <col min="7179" max="7179" width="11.42578125" style="30" customWidth="1"/>
    <col min="7180" max="7181" width="11.5703125" style="30" customWidth="1"/>
    <col min="7182" max="7426" width="11.5703125" style="30"/>
    <col min="7427" max="7427" width="7.28515625" style="30" customWidth="1"/>
    <col min="7428" max="7428" width="19.7109375" style="30" customWidth="1"/>
    <col min="7429" max="7434" width="10" style="30" customWidth="1"/>
    <col min="7435" max="7435" width="11.42578125" style="30" customWidth="1"/>
    <col min="7436" max="7437" width="11.5703125" style="30" customWidth="1"/>
    <col min="7438" max="7682" width="11.5703125" style="30"/>
    <col min="7683" max="7683" width="7.28515625" style="30" customWidth="1"/>
    <col min="7684" max="7684" width="19.7109375" style="30" customWidth="1"/>
    <col min="7685" max="7690" width="10" style="30" customWidth="1"/>
    <col min="7691" max="7691" width="11.42578125" style="30" customWidth="1"/>
    <col min="7692" max="7693" width="11.5703125" style="30" customWidth="1"/>
    <col min="7694" max="7938" width="11.5703125" style="30"/>
    <col min="7939" max="7939" width="7.28515625" style="30" customWidth="1"/>
    <col min="7940" max="7940" width="19.7109375" style="30" customWidth="1"/>
    <col min="7941" max="7946" width="10" style="30" customWidth="1"/>
    <col min="7947" max="7947" width="11.42578125" style="30" customWidth="1"/>
    <col min="7948" max="7949" width="11.5703125" style="30" customWidth="1"/>
    <col min="7950" max="8194" width="11.5703125" style="30"/>
    <col min="8195" max="8195" width="7.28515625" style="30" customWidth="1"/>
    <col min="8196" max="8196" width="19.7109375" style="30" customWidth="1"/>
    <col min="8197" max="8202" width="10" style="30" customWidth="1"/>
    <col min="8203" max="8203" width="11.42578125" style="30" customWidth="1"/>
    <col min="8204" max="8205" width="11.5703125" style="30" customWidth="1"/>
    <col min="8206" max="8450" width="11.5703125" style="30"/>
    <col min="8451" max="8451" width="7.28515625" style="30" customWidth="1"/>
    <col min="8452" max="8452" width="19.7109375" style="30" customWidth="1"/>
    <col min="8453" max="8458" width="10" style="30" customWidth="1"/>
    <col min="8459" max="8459" width="11.42578125" style="30" customWidth="1"/>
    <col min="8460" max="8461" width="11.5703125" style="30" customWidth="1"/>
    <col min="8462" max="8706" width="11.5703125" style="30"/>
    <col min="8707" max="8707" width="7.28515625" style="30" customWidth="1"/>
    <col min="8708" max="8708" width="19.7109375" style="30" customWidth="1"/>
    <col min="8709" max="8714" width="10" style="30" customWidth="1"/>
    <col min="8715" max="8715" width="11.42578125" style="30" customWidth="1"/>
    <col min="8716" max="8717" width="11.5703125" style="30" customWidth="1"/>
    <col min="8718" max="8962" width="11.5703125" style="30"/>
    <col min="8963" max="8963" width="7.28515625" style="30" customWidth="1"/>
    <col min="8964" max="8964" width="19.7109375" style="30" customWidth="1"/>
    <col min="8965" max="8970" width="10" style="30" customWidth="1"/>
    <col min="8971" max="8971" width="11.42578125" style="30" customWidth="1"/>
    <col min="8972" max="8973" width="11.5703125" style="30" customWidth="1"/>
    <col min="8974" max="9218" width="11.5703125" style="30"/>
    <col min="9219" max="9219" width="7.28515625" style="30" customWidth="1"/>
    <col min="9220" max="9220" width="19.7109375" style="30" customWidth="1"/>
    <col min="9221" max="9226" width="10" style="30" customWidth="1"/>
    <col min="9227" max="9227" width="11.42578125" style="30" customWidth="1"/>
    <col min="9228" max="9229" width="11.5703125" style="30" customWidth="1"/>
    <col min="9230" max="9474" width="11.5703125" style="30"/>
    <col min="9475" max="9475" width="7.28515625" style="30" customWidth="1"/>
    <col min="9476" max="9476" width="19.7109375" style="30" customWidth="1"/>
    <col min="9477" max="9482" width="10" style="30" customWidth="1"/>
    <col min="9483" max="9483" width="11.42578125" style="30" customWidth="1"/>
    <col min="9484" max="9485" width="11.5703125" style="30" customWidth="1"/>
    <col min="9486" max="9730" width="11.5703125" style="30"/>
    <col min="9731" max="9731" width="7.28515625" style="30" customWidth="1"/>
    <col min="9732" max="9732" width="19.7109375" style="30" customWidth="1"/>
    <col min="9733" max="9738" width="10" style="30" customWidth="1"/>
    <col min="9739" max="9739" width="11.42578125" style="30" customWidth="1"/>
    <col min="9740" max="9741" width="11.5703125" style="30" customWidth="1"/>
    <col min="9742" max="9986" width="11.5703125" style="30"/>
    <col min="9987" max="9987" width="7.28515625" style="30" customWidth="1"/>
    <col min="9988" max="9988" width="19.7109375" style="30" customWidth="1"/>
    <col min="9989" max="9994" width="10" style="30" customWidth="1"/>
    <col min="9995" max="9995" width="11.42578125" style="30" customWidth="1"/>
    <col min="9996" max="9997" width="11.5703125" style="30" customWidth="1"/>
    <col min="9998" max="10242" width="11.5703125" style="30"/>
    <col min="10243" max="10243" width="7.28515625" style="30" customWidth="1"/>
    <col min="10244" max="10244" width="19.7109375" style="30" customWidth="1"/>
    <col min="10245" max="10250" width="10" style="30" customWidth="1"/>
    <col min="10251" max="10251" width="11.42578125" style="30" customWidth="1"/>
    <col min="10252" max="10253" width="11.5703125" style="30" customWidth="1"/>
    <col min="10254" max="10498" width="11.5703125" style="30"/>
    <col min="10499" max="10499" width="7.28515625" style="30" customWidth="1"/>
    <col min="10500" max="10500" width="19.7109375" style="30" customWidth="1"/>
    <col min="10501" max="10506" width="10" style="30" customWidth="1"/>
    <col min="10507" max="10507" width="11.42578125" style="30" customWidth="1"/>
    <col min="10508" max="10509" width="11.5703125" style="30" customWidth="1"/>
    <col min="10510" max="10754" width="11.5703125" style="30"/>
    <col min="10755" max="10755" width="7.28515625" style="30" customWidth="1"/>
    <col min="10756" max="10756" width="19.7109375" style="30" customWidth="1"/>
    <col min="10757" max="10762" width="10" style="30" customWidth="1"/>
    <col min="10763" max="10763" width="11.42578125" style="30" customWidth="1"/>
    <col min="10764" max="10765" width="11.5703125" style="30" customWidth="1"/>
    <col min="10766" max="11010" width="11.5703125" style="30"/>
    <col min="11011" max="11011" width="7.28515625" style="30" customWidth="1"/>
    <col min="11012" max="11012" width="19.7109375" style="30" customWidth="1"/>
    <col min="11013" max="11018" width="10" style="30" customWidth="1"/>
    <col min="11019" max="11019" width="11.42578125" style="30" customWidth="1"/>
    <col min="11020" max="11021" width="11.5703125" style="30" customWidth="1"/>
    <col min="11022" max="11266" width="11.5703125" style="30"/>
    <col min="11267" max="11267" width="7.28515625" style="30" customWidth="1"/>
    <col min="11268" max="11268" width="19.7109375" style="30" customWidth="1"/>
    <col min="11269" max="11274" width="10" style="30" customWidth="1"/>
    <col min="11275" max="11275" width="11.42578125" style="30" customWidth="1"/>
    <col min="11276" max="11277" width="11.5703125" style="30" customWidth="1"/>
    <col min="11278" max="11522" width="11.5703125" style="30"/>
    <col min="11523" max="11523" width="7.28515625" style="30" customWidth="1"/>
    <col min="11524" max="11524" width="19.7109375" style="30" customWidth="1"/>
    <col min="11525" max="11530" width="10" style="30" customWidth="1"/>
    <col min="11531" max="11531" width="11.42578125" style="30" customWidth="1"/>
    <col min="11532" max="11533" width="11.5703125" style="30" customWidth="1"/>
    <col min="11534" max="11778" width="11.5703125" style="30"/>
    <col min="11779" max="11779" width="7.28515625" style="30" customWidth="1"/>
    <col min="11780" max="11780" width="19.7109375" style="30" customWidth="1"/>
    <col min="11781" max="11786" width="10" style="30" customWidth="1"/>
    <col min="11787" max="11787" width="11.42578125" style="30" customWidth="1"/>
    <col min="11788" max="11789" width="11.5703125" style="30" customWidth="1"/>
    <col min="11790" max="12034" width="11.5703125" style="30"/>
    <col min="12035" max="12035" width="7.28515625" style="30" customWidth="1"/>
    <col min="12036" max="12036" width="19.7109375" style="30" customWidth="1"/>
    <col min="12037" max="12042" width="10" style="30" customWidth="1"/>
    <col min="12043" max="12043" width="11.42578125" style="30" customWidth="1"/>
    <col min="12044" max="12045" width="11.5703125" style="30" customWidth="1"/>
    <col min="12046" max="12290" width="11.5703125" style="30"/>
    <col min="12291" max="12291" width="7.28515625" style="30" customWidth="1"/>
    <col min="12292" max="12292" width="19.7109375" style="30" customWidth="1"/>
    <col min="12293" max="12298" width="10" style="30" customWidth="1"/>
    <col min="12299" max="12299" width="11.42578125" style="30" customWidth="1"/>
    <col min="12300" max="12301" width="11.5703125" style="30" customWidth="1"/>
    <col min="12302" max="12546" width="11.5703125" style="30"/>
    <col min="12547" max="12547" width="7.28515625" style="30" customWidth="1"/>
    <col min="12548" max="12548" width="19.7109375" style="30" customWidth="1"/>
    <col min="12549" max="12554" width="10" style="30" customWidth="1"/>
    <col min="12555" max="12555" width="11.42578125" style="30" customWidth="1"/>
    <col min="12556" max="12557" width="11.5703125" style="30" customWidth="1"/>
    <col min="12558" max="12802" width="11.5703125" style="30"/>
    <col min="12803" max="12803" width="7.28515625" style="30" customWidth="1"/>
    <col min="12804" max="12804" width="19.7109375" style="30" customWidth="1"/>
    <col min="12805" max="12810" width="10" style="30" customWidth="1"/>
    <col min="12811" max="12811" width="11.42578125" style="30" customWidth="1"/>
    <col min="12812" max="12813" width="11.5703125" style="30" customWidth="1"/>
    <col min="12814" max="13058" width="11.5703125" style="30"/>
    <col min="13059" max="13059" width="7.28515625" style="30" customWidth="1"/>
    <col min="13060" max="13060" width="19.7109375" style="30" customWidth="1"/>
    <col min="13061" max="13066" width="10" style="30" customWidth="1"/>
    <col min="13067" max="13067" width="11.42578125" style="30" customWidth="1"/>
    <col min="13068" max="13069" width="11.5703125" style="30" customWidth="1"/>
    <col min="13070" max="13314" width="11.5703125" style="30"/>
    <col min="13315" max="13315" width="7.28515625" style="30" customWidth="1"/>
    <col min="13316" max="13316" width="19.7109375" style="30" customWidth="1"/>
    <col min="13317" max="13322" width="10" style="30" customWidth="1"/>
    <col min="13323" max="13323" width="11.42578125" style="30" customWidth="1"/>
    <col min="13324" max="13325" width="11.5703125" style="30" customWidth="1"/>
    <col min="13326" max="13570" width="11.5703125" style="30"/>
    <col min="13571" max="13571" width="7.28515625" style="30" customWidth="1"/>
    <col min="13572" max="13572" width="19.7109375" style="30" customWidth="1"/>
    <col min="13573" max="13578" width="10" style="30" customWidth="1"/>
    <col min="13579" max="13579" width="11.42578125" style="30" customWidth="1"/>
    <col min="13580" max="13581" width="11.5703125" style="30" customWidth="1"/>
    <col min="13582" max="13826" width="11.5703125" style="30"/>
    <col min="13827" max="13827" width="7.28515625" style="30" customWidth="1"/>
    <col min="13828" max="13828" width="19.7109375" style="30" customWidth="1"/>
    <col min="13829" max="13834" width="10" style="30" customWidth="1"/>
    <col min="13835" max="13835" width="11.42578125" style="30" customWidth="1"/>
    <col min="13836" max="13837" width="11.5703125" style="30" customWidth="1"/>
    <col min="13838" max="14082" width="11.5703125" style="30"/>
    <col min="14083" max="14083" width="7.28515625" style="30" customWidth="1"/>
    <col min="14084" max="14084" width="19.7109375" style="30" customWidth="1"/>
    <col min="14085" max="14090" width="10" style="30" customWidth="1"/>
    <col min="14091" max="14091" width="11.42578125" style="30" customWidth="1"/>
    <col min="14092" max="14093" width="11.5703125" style="30" customWidth="1"/>
    <col min="14094" max="14338" width="11.5703125" style="30"/>
    <col min="14339" max="14339" width="7.28515625" style="30" customWidth="1"/>
    <col min="14340" max="14340" width="19.7109375" style="30" customWidth="1"/>
    <col min="14341" max="14346" width="10" style="30" customWidth="1"/>
    <col min="14347" max="14347" width="11.42578125" style="30" customWidth="1"/>
    <col min="14348" max="14349" width="11.5703125" style="30" customWidth="1"/>
    <col min="14350" max="14594" width="11.5703125" style="30"/>
    <col min="14595" max="14595" width="7.28515625" style="30" customWidth="1"/>
    <col min="14596" max="14596" width="19.7109375" style="30" customWidth="1"/>
    <col min="14597" max="14602" width="10" style="30" customWidth="1"/>
    <col min="14603" max="14603" width="11.42578125" style="30" customWidth="1"/>
    <col min="14604" max="14605" width="11.5703125" style="30" customWidth="1"/>
    <col min="14606" max="14850" width="11.5703125" style="30"/>
    <col min="14851" max="14851" width="7.28515625" style="30" customWidth="1"/>
    <col min="14852" max="14852" width="19.7109375" style="30" customWidth="1"/>
    <col min="14853" max="14858" width="10" style="30" customWidth="1"/>
    <col min="14859" max="14859" width="11.42578125" style="30" customWidth="1"/>
    <col min="14860" max="14861" width="11.5703125" style="30" customWidth="1"/>
    <col min="14862" max="15106" width="11.5703125" style="30"/>
    <col min="15107" max="15107" width="7.28515625" style="30" customWidth="1"/>
    <col min="15108" max="15108" width="19.7109375" style="30" customWidth="1"/>
    <col min="15109" max="15114" width="10" style="30" customWidth="1"/>
    <col min="15115" max="15115" width="11.42578125" style="30" customWidth="1"/>
    <col min="15116" max="15117" width="11.5703125" style="30" customWidth="1"/>
    <col min="15118" max="15362" width="11.5703125" style="30"/>
    <col min="15363" max="15363" width="7.28515625" style="30" customWidth="1"/>
    <col min="15364" max="15364" width="19.7109375" style="30" customWidth="1"/>
    <col min="15365" max="15370" width="10" style="30" customWidth="1"/>
    <col min="15371" max="15371" width="11.42578125" style="30" customWidth="1"/>
    <col min="15372" max="15373" width="11.5703125" style="30" customWidth="1"/>
    <col min="15374" max="15618" width="11.5703125" style="30"/>
    <col min="15619" max="15619" width="7.28515625" style="30" customWidth="1"/>
    <col min="15620" max="15620" width="19.7109375" style="30" customWidth="1"/>
    <col min="15621" max="15626" width="10" style="30" customWidth="1"/>
    <col min="15627" max="15627" width="11.42578125" style="30" customWidth="1"/>
    <col min="15628" max="15629" width="11.5703125" style="30" customWidth="1"/>
    <col min="15630" max="15874" width="11.5703125" style="30"/>
    <col min="15875" max="15875" width="7.28515625" style="30" customWidth="1"/>
    <col min="15876" max="15876" width="19.7109375" style="30" customWidth="1"/>
    <col min="15877" max="15882" width="10" style="30" customWidth="1"/>
    <col min="15883" max="15883" width="11.42578125" style="30" customWidth="1"/>
    <col min="15884" max="15885" width="11.5703125" style="30" customWidth="1"/>
    <col min="15886" max="16130" width="11.5703125" style="30"/>
    <col min="16131" max="16131" width="7.28515625" style="30" customWidth="1"/>
    <col min="16132" max="16132" width="19.7109375" style="30" customWidth="1"/>
    <col min="16133" max="16138" width="10" style="30" customWidth="1"/>
    <col min="16139" max="16139" width="11.42578125" style="30" customWidth="1"/>
    <col min="16140" max="16141" width="11.5703125" style="30" customWidth="1"/>
    <col min="16142" max="16384" width="11.5703125" style="30"/>
  </cols>
  <sheetData/>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O52"/>
  <sheetViews>
    <sheetView showGridLines="0" view="pageLayout" topLeftCell="A34" zoomScaleNormal="100" zoomScaleSheetLayoutView="130" workbookViewId="0">
      <selection activeCell="A50" sqref="A50:XFD52"/>
    </sheetView>
  </sheetViews>
  <sheetFormatPr baseColWidth="10" defaultColWidth="11.5703125" defaultRowHeight="12.75" outlineLevelCol="1"/>
  <cols>
    <col min="1" max="1" width="25.42578125" style="38" customWidth="1"/>
    <col min="2" max="2" width="14.85546875" style="38" customWidth="1"/>
    <col min="3" max="3" width="14.85546875" style="42" customWidth="1"/>
    <col min="4" max="4" width="14.85546875" style="38" customWidth="1"/>
    <col min="5" max="5" width="14.85546875" style="42" customWidth="1"/>
    <col min="6" max="8" width="11.5703125" style="137" hidden="1" customWidth="1" outlineLevel="1"/>
    <col min="9" max="9" width="11.5703125" style="38" collapsed="1"/>
    <col min="10" max="16384" width="11.5703125" style="38"/>
  </cols>
  <sheetData>
    <row r="1" spans="1:15" s="3" customFormat="1" ht="22.15" customHeight="1">
      <c r="A1" s="97" t="str">
        <f>CONCATENATE(Inhalt_K12!B36,"   ",Inhalt_K12!C36)</f>
        <v>1211   Direktwahl des Bürgermeisters der Hansestadt Lübeck 2005 nach Kandidat:innen</v>
      </c>
      <c r="B1" s="237"/>
      <c r="C1" s="237"/>
      <c r="D1" s="230"/>
      <c r="E1" s="230"/>
      <c r="F1" s="402"/>
      <c r="G1" s="402"/>
      <c r="H1" s="402"/>
      <c r="I1" s="2"/>
    </row>
    <row r="2" spans="1:15" s="14" customFormat="1" ht="6" customHeight="1">
      <c r="A2" s="99"/>
      <c r="B2" s="238"/>
      <c r="C2" s="238"/>
      <c r="D2" s="238"/>
      <c r="E2" s="238"/>
      <c r="F2" s="454"/>
      <c r="G2" s="454"/>
      <c r="H2" s="454"/>
      <c r="I2" s="13"/>
      <c r="J2" s="13"/>
      <c r="K2" s="13"/>
      <c r="L2" s="13"/>
      <c r="M2" s="13"/>
      <c r="N2" s="13"/>
      <c r="O2" s="13"/>
    </row>
    <row r="3" spans="1:15" s="37" customFormat="1" ht="14.25" customHeight="1">
      <c r="A3" s="553" t="s">
        <v>132</v>
      </c>
      <c r="B3" s="558" t="s">
        <v>285</v>
      </c>
      <c r="C3" s="553"/>
      <c r="D3" s="558" t="s">
        <v>286</v>
      </c>
      <c r="E3" s="560"/>
      <c r="F3" s="455"/>
      <c r="G3" s="455"/>
      <c r="H3" s="455"/>
    </row>
    <row r="4" spans="1:15" s="37" customFormat="1" ht="14.25" customHeight="1">
      <c r="A4" s="556"/>
      <c r="B4" s="559"/>
      <c r="C4" s="557"/>
      <c r="D4" s="561"/>
      <c r="E4" s="562"/>
      <c r="F4" s="455"/>
      <c r="G4" s="455"/>
      <c r="H4" s="455"/>
    </row>
    <row r="5" spans="1:15" s="37" customFormat="1" ht="14.25" customHeight="1">
      <c r="A5" s="557"/>
      <c r="B5" s="123" t="s">
        <v>86</v>
      </c>
      <c r="C5" s="193" t="s">
        <v>107</v>
      </c>
      <c r="D5" s="123" t="s">
        <v>86</v>
      </c>
      <c r="E5" s="194" t="s">
        <v>107</v>
      </c>
      <c r="F5" s="455"/>
      <c r="G5" s="455"/>
      <c r="H5" s="455"/>
    </row>
    <row r="6" spans="1:15" ht="19.149999999999999" customHeight="1">
      <c r="A6" s="195" t="s">
        <v>138</v>
      </c>
      <c r="B6" s="180">
        <v>173572</v>
      </c>
      <c r="C6" s="141" t="s">
        <v>123</v>
      </c>
      <c r="D6" s="180">
        <v>173587</v>
      </c>
      <c r="E6" s="141" t="s">
        <v>123</v>
      </c>
    </row>
    <row r="7" spans="1:15" ht="12" customHeight="1">
      <c r="A7" s="195" t="s">
        <v>307</v>
      </c>
      <c r="B7" s="180">
        <v>73386</v>
      </c>
      <c r="C7" s="197">
        <v>42.27986080704261</v>
      </c>
      <c r="D7" s="180">
        <v>107893</v>
      </c>
      <c r="E7" s="197">
        <v>62.2</v>
      </c>
    </row>
    <row r="8" spans="1:15" ht="12" customHeight="1">
      <c r="A8" s="195" t="s">
        <v>133</v>
      </c>
      <c r="B8" s="180">
        <v>12850</v>
      </c>
      <c r="C8" s="197">
        <f>B8/B7*100</f>
        <v>17.510151800070858</v>
      </c>
      <c r="D8" s="180">
        <v>13178</v>
      </c>
      <c r="E8" s="197">
        <f>D8/D7*100</f>
        <v>12.213952712409517</v>
      </c>
    </row>
    <row r="9" spans="1:15" ht="16.5" customHeight="1">
      <c r="A9" s="195" t="s">
        <v>90</v>
      </c>
      <c r="B9" s="180">
        <v>406</v>
      </c>
      <c r="C9" s="197">
        <v>0.55323903741858127</v>
      </c>
      <c r="D9" s="180">
        <v>1586</v>
      </c>
      <c r="E9" s="197">
        <v>1.5</v>
      </c>
    </row>
    <row r="10" spans="1:15" ht="12" customHeight="1">
      <c r="A10" s="195" t="s">
        <v>91</v>
      </c>
      <c r="B10" s="180">
        <v>72980</v>
      </c>
      <c r="C10" s="197">
        <f>B10/B7*100</f>
        <v>99.446760962581422</v>
      </c>
      <c r="D10" s="180">
        <v>106307</v>
      </c>
      <c r="E10" s="197">
        <f>D10/D7*100</f>
        <v>98.530025117477507</v>
      </c>
    </row>
    <row r="11" spans="1:15" ht="13.5" customHeight="1">
      <c r="A11" s="195" t="s">
        <v>124</v>
      </c>
      <c r="B11" s="180"/>
      <c r="C11" s="197"/>
      <c r="D11" s="180"/>
      <c r="E11" s="197"/>
      <c r="F11" s="137" t="s">
        <v>356</v>
      </c>
    </row>
    <row r="12" spans="1:15" ht="21.6" customHeight="1">
      <c r="A12" s="195" t="s">
        <v>704</v>
      </c>
      <c r="B12" s="180">
        <v>3380</v>
      </c>
      <c r="C12" s="197">
        <v>4.6314058646204446</v>
      </c>
      <c r="D12" s="180" t="s">
        <v>136</v>
      </c>
      <c r="E12" s="236" t="s">
        <v>136</v>
      </c>
      <c r="F12" s="448" t="s">
        <v>692</v>
      </c>
      <c r="G12" s="448" t="s">
        <v>705</v>
      </c>
      <c r="H12" s="197">
        <v>38</v>
      </c>
    </row>
    <row r="13" spans="1:15" s="39" customFormat="1" ht="12.75" customHeight="1">
      <c r="A13" s="198" t="s">
        <v>705</v>
      </c>
      <c r="B13" s="185">
        <v>17530</v>
      </c>
      <c r="C13" s="200">
        <v>24.020279528637982</v>
      </c>
      <c r="D13" s="185">
        <v>40407</v>
      </c>
      <c r="E13" s="200">
        <v>38</v>
      </c>
      <c r="F13" s="448" t="s">
        <v>434</v>
      </c>
      <c r="G13" s="448" t="s">
        <v>702</v>
      </c>
      <c r="H13" s="197">
        <v>62</v>
      </c>
    </row>
    <row r="14" spans="1:15" ht="12.75" customHeight="1">
      <c r="A14" s="195" t="s">
        <v>706</v>
      </c>
      <c r="B14" s="180">
        <v>2701</v>
      </c>
      <c r="C14" s="197">
        <v>3.7010139764318994</v>
      </c>
      <c r="D14" s="180" t="s">
        <v>136</v>
      </c>
      <c r="E14" s="236" t="s">
        <v>136</v>
      </c>
      <c r="F14" s="448" t="s">
        <v>693</v>
      </c>
    </row>
    <row r="15" spans="1:15" ht="12.75" customHeight="1">
      <c r="A15" s="195" t="s">
        <v>707</v>
      </c>
      <c r="B15" s="180">
        <v>14956</v>
      </c>
      <c r="C15" s="197">
        <v>20.493285831734724</v>
      </c>
      <c r="D15" s="180" t="s">
        <v>136</v>
      </c>
      <c r="E15" s="236" t="s">
        <v>136</v>
      </c>
      <c r="F15" s="448" t="s">
        <v>694</v>
      </c>
    </row>
    <row r="16" spans="1:15" s="39" customFormat="1" ht="12.75" customHeight="1">
      <c r="A16" s="198" t="s">
        <v>702</v>
      </c>
      <c r="B16" s="185">
        <v>34413</v>
      </c>
      <c r="C16" s="200">
        <v>47.154014798574948</v>
      </c>
      <c r="D16" s="185">
        <v>65900</v>
      </c>
      <c r="E16" s="200">
        <v>62</v>
      </c>
      <c r="F16" s="448" t="s">
        <v>690</v>
      </c>
      <c r="G16" s="137"/>
      <c r="H16" s="137"/>
    </row>
    <row r="17" spans="1:8" s="304" customFormat="1" ht="20.25" customHeight="1">
      <c r="A17" s="569" t="s">
        <v>297</v>
      </c>
      <c r="B17" s="569"/>
      <c r="C17" s="569"/>
      <c r="D17" s="488"/>
      <c r="E17" s="488"/>
      <c r="F17" s="309"/>
      <c r="G17" s="309"/>
      <c r="H17" s="303"/>
    </row>
    <row r="18" spans="1:8" s="36" customFormat="1">
      <c r="A18" s="564"/>
      <c r="B18" s="564"/>
      <c r="C18" s="191"/>
      <c r="D18" s="447"/>
      <c r="E18" s="191"/>
      <c r="F18" s="137"/>
      <c r="G18" s="137"/>
      <c r="H18" s="137"/>
    </row>
    <row r="19" spans="1:8" s="33" customFormat="1" ht="30" customHeight="1">
      <c r="A19" s="565" t="s">
        <v>226</v>
      </c>
      <c r="B19" s="566"/>
      <c r="C19" s="567" t="s">
        <v>227</v>
      </c>
      <c r="D19" s="568"/>
      <c r="E19" s="568"/>
      <c r="F19" s="137"/>
      <c r="G19" s="137"/>
      <c r="H19" s="137"/>
    </row>
    <row r="20" spans="1:8" ht="45" customHeight="1">
      <c r="A20" s="40"/>
      <c r="B20" s="40"/>
      <c r="C20" s="41"/>
      <c r="D20" s="40"/>
      <c r="E20" s="41"/>
    </row>
    <row r="42" spans="1:6">
      <c r="A42" s="563" t="s">
        <v>806</v>
      </c>
      <c r="B42" s="563"/>
      <c r="C42" s="563"/>
      <c r="D42" s="563"/>
      <c r="E42" s="563"/>
      <c r="F42" s="563"/>
    </row>
    <row r="50" ht="6.75" customHeight="1"/>
    <row r="51" ht="6.75" customHeight="1"/>
    <row r="52" ht="6.75" customHeight="1"/>
  </sheetData>
  <mergeCells count="8">
    <mergeCell ref="A3:A5"/>
    <mergeCell ref="B3:C4"/>
    <mergeCell ref="D3:E4"/>
    <mergeCell ref="A42:F42"/>
    <mergeCell ref="A18:B18"/>
    <mergeCell ref="A19:B19"/>
    <mergeCell ref="C19:E19"/>
    <mergeCell ref="A17:C17"/>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O51"/>
  <sheetViews>
    <sheetView showGridLines="0" view="pageLayout" topLeftCell="A19" zoomScaleNormal="100" zoomScaleSheetLayoutView="130" workbookViewId="0">
      <selection activeCell="K26" sqref="K26"/>
    </sheetView>
  </sheetViews>
  <sheetFormatPr baseColWidth="10" defaultRowHeight="12" outlineLevelCol="1"/>
  <cols>
    <col min="1" max="1" width="25.28515625" style="33" customWidth="1"/>
    <col min="2" max="5" width="14.5703125" style="33" customWidth="1"/>
    <col min="6" max="8" width="11.42578125" style="33" hidden="1" customWidth="1" outlineLevel="1"/>
    <col min="9" max="9" width="11.42578125" style="33" collapsed="1"/>
    <col min="10" max="256" width="11.42578125" style="33"/>
    <col min="257" max="257" width="25.28515625" style="33" customWidth="1"/>
    <col min="258" max="261" width="15.7109375" style="33" customWidth="1"/>
    <col min="262" max="512" width="11.42578125" style="33"/>
    <col min="513" max="513" width="25.28515625" style="33" customWidth="1"/>
    <col min="514" max="517" width="15.7109375" style="33" customWidth="1"/>
    <col min="518" max="768" width="11.42578125" style="33"/>
    <col min="769" max="769" width="25.28515625" style="33" customWidth="1"/>
    <col min="770" max="773" width="15.7109375" style="33" customWidth="1"/>
    <col min="774" max="1024" width="11.42578125" style="33"/>
    <col min="1025" max="1025" width="25.28515625" style="33" customWidth="1"/>
    <col min="1026" max="1029" width="15.7109375" style="33" customWidth="1"/>
    <col min="1030" max="1280" width="11.42578125" style="33"/>
    <col min="1281" max="1281" width="25.28515625" style="33" customWidth="1"/>
    <col min="1282" max="1285" width="15.7109375" style="33" customWidth="1"/>
    <col min="1286" max="1536" width="11.42578125" style="33"/>
    <col min="1537" max="1537" width="25.28515625" style="33" customWidth="1"/>
    <col min="1538" max="1541" width="15.7109375" style="33" customWidth="1"/>
    <col min="1542" max="1792" width="11.42578125" style="33"/>
    <col min="1793" max="1793" width="25.28515625" style="33" customWidth="1"/>
    <col min="1794" max="1797" width="15.7109375" style="33" customWidth="1"/>
    <col min="1798" max="2048" width="11.42578125" style="33"/>
    <col min="2049" max="2049" width="25.28515625" style="33" customWidth="1"/>
    <col min="2050" max="2053" width="15.7109375" style="33" customWidth="1"/>
    <col min="2054" max="2304" width="11.42578125" style="33"/>
    <col min="2305" max="2305" width="25.28515625" style="33" customWidth="1"/>
    <col min="2306" max="2309" width="15.7109375" style="33" customWidth="1"/>
    <col min="2310" max="2560" width="11.42578125" style="33"/>
    <col min="2561" max="2561" width="25.28515625" style="33" customWidth="1"/>
    <col min="2562" max="2565" width="15.7109375" style="33" customWidth="1"/>
    <col min="2566" max="2816" width="11.42578125" style="33"/>
    <col min="2817" max="2817" width="25.28515625" style="33" customWidth="1"/>
    <col min="2818" max="2821" width="15.7109375" style="33" customWidth="1"/>
    <col min="2822" max="3072" width="11.42578125" style="33"/>
    <col min="3073" max="3073" width="25.28515625" style="33" customWidth="1"/>
    <col min="3074" max="3077" width="15.7109375" style="33" customWidth="1"/>
    <col min="3078" max="3328" width="11.42578125" style="33"/>
    <col min="3329" max="3329" width="25.28515625" style="33" customWidth="1"/>
    <col min="3330" max="3333" width="15.7109375" style="33" customWidth="1"/>
    <col min="3334" max="3584" width="11.42578125" style="33"/>
    <col min="3585" max="3585" width="25.28515625" style="33" customWidth="1"/>
    <col min="3586" max="3589" width="15.7109375" style="33" customWidth="1"/>
    <col min="3590" max="3840" width="11.42578125" style="33"/>
    <col min="3841" max="3841" width="25.28515625" style="33" customWidth="1"/>
    <col min="3842" max="3845" width="15.7109375" style="33" customWidth="1"/>
    <col min="3846" max="4096" width="11.42578125" style="33"/>
    <col min="4097" max="4097" width="25.28515625" style="33" customWidth="1"/>
    <col min="4098" max="4101" width="15.7109375" style="33" customWidth="1"/>
    <col min="4102" max="4352" width="11.42578125" style="33"/>
    <col min="4353" max="4353" width="25.28515625" style="33" customWidth="1"/>
    <col min="4354" max="4357" width="15.7109375" style="33" customWidth="1"/>
    <col min="4358" max="4608" width="11.42578125" style="33"/>
    <col min="4609" max="4609" width="25.28515625" style="33" customWidth="1"/>
    <col min="4610" max="4613" width="15.7109375" style="33" customWidth="1"/>
    <col min="4614" max="4864" width="11.42578125" style="33"/>
    <col min="4865" max="4865" width="25.28515625" style="33" customWidth="1"/>
    <col min="4866" max="4869" width="15.7109375" style="33" customWidth="1"/>
    <col min="4870" max="5120" width="11.42578125" style="33"/>
    <col min="5121" max="5121" width="25.28515625" style="33" customWidth="1"/>
    <col min="5122" max="5125" width="15.7109375" style="33" customWidth="1"/>
    <col min="5126" max="5376" width="11.42578125" style="33"/>
    <col min="5377" max="5377" width="25.28515625" style="33" customWidth="1"/>
    <col min="5378" max="5381" width="15.7109375" style="33" customWidth="1"/>
    <col min="5382" max="5632" width="11.42578125" style="33"/>
    <col min="5633" max="5633" width="25.28515625" style="33" customWidth="1"/>
    <col min="5634" max="5637" width="15.7109375" style="33" customWidth="1"/>
    <col min="5638" max="5888" width="11.42578125" style="33"/>
    <col min="5889" max="5889" width="25.28515625" style="33" customWidth="1"/>
    <col min="5890" max="5893" width="15.7109375" style="33" customWidth="1"/>
    <col min="5894" max="6144" width="11.42578125" style="33"/>
    <col min="6145" max="6145" width="25.28515625" style="33" customWidth="1"/>
    <col min="6146" max="6149" width="15.7109375" style="33" customWidth="1"/>
    <col min="6150" max="6400" width="11.42578125" style="33"/>
    <col min="6401" max="6401" width="25.28515625" style="33" customWidth="1"/>
    <col min="6402" max="6405" width="15.7109375" style="33" customWidth="1"/>
    <col min="6406" max="6656" width="11.42578125" style="33"/>
    <col min="6657" max="6657" width="25.28515625" style="33" customWidth="1"/>
    <col min="6658" max="6661" width="15.7109375" style="33" customWidth="1"/>
    <col min="6662" max="6912" width="11.42578125" style="33"/>
    <col min="6913" max="6913" width="25.28515625" style="33" customWidth="1"/>
    <col min="6914" max="6917" width="15.7109375" style="33" customWidth="1"/>
    <col min="6918" max="7168" width="11.42578125" style="33"/>
    <col min="7169" max="7169" width="25.28515625" style="33" customWidth="1"/>
    <col min="7170" max="7173" width="15.7109375" style="33" customWidth="1"/>
    <col min="7174" max="7424" width="11.42578125" style="33"/>
    <col min="7425" max="7425" width="25.28515625" style="33" customWidth="1"/>
    <col min="7426" max="7429" width="15.7109375" style="33" customWidth="1"/>
    <col min="7430" max="7680" width="11.42578125" style="33"/>
    <col min="7681" max="7681" width="25.28515625" style="33" customWidth="1"/>
    <col min="7682" max="7685" width="15.7109375" style="33" customWidth="1"/>
    <col min="7686" max="7936" width="11.42578125" style="33"/>
    <col min="7937" max="7937" width="25.28515625" style="33" customWidth="1"/>
    <col min="7938" max="7941" width="15.7109375" style="33" customWidth="1"/>
    <col min="7942" max="8192" width="11.42578125" style="33"/>
    <col min="8193" max="8193" width="25.28515625" style="33" customWidth="1"/>
    <col min="8194" max="8197" width="15.7109375" style="33" customWidth="1"/>
    <col min="8198" max="8448" width="11.42578125" style="33"/>
    <col min="8449" max="8449" width="25.28515625" style="33" customWidth="1"/>
    <col min="8450" max="8453" width="15.7109375" style="33" customWidth="1"/>
    <col min="8454" max="8704" width="11.42578125" style="33"/>
    <col min="8705" max="8705" width="25.28515625" style="33" customWidth="1"/>
    <col min="8706" max="8709" width="15.7109375" style="33" customWidth="1"/>
    <col min="8710" max="8960" width="11.42578125" style="33"/>
    <col min="8961" max="8961" width="25.28515625" style="33" customWidth="1"/>
    <col min="8962" max="8965" width="15.7109375" style="33" customWidth="1"/>
    <col min="8966" max="9216" width="11.42578125" style="33"/>
    <col min="9217" max="9217" width="25.28515625" style="33" customWidth="1"/>
    <col min="9218" max="9221" width="15.7109375" style="33" customWidth="1"/>
    <col min="9222" max="9472" width="11.42578125" style="33"/>
    <col min="9473" max="9473" width="25.28515625" style="33" customWidth="1"/>
    <col min="9474" max="9477" width="15.7109375" style="33" customWidth="1"/>
    <col min="9478" max="9728" width="11.42578125" style="33"/>
    <col min="9729" max="9729" width="25.28515625" style="33" customWidth="1"/>
    <col min="9730" max="9733" width="15.7109375" style="33" customWidth="1"/>
    <col min="9734" max="9984" width="11.42578125" style="33"/>
    <col min="9985" max="9985" width="25.28515625" style="33" customWidth="1"/>
    <col min="9986" max="9989" width="15.7109375" style="33" customWidth="1"/>
    <col min="9990" max="10240" width="11.42578125" style="33"/>
    <col min="10241" max="10241" width="25.28515625" style="33" customWidth="1"/>
    <col min="10242" max="10245" width="15.7109375" style="33" customWidth="1"/>
    <col min="10246" max="10496" width="11.42578125" style="33"/>
    <col min="10497" max="10497" width="25.28515625" style="33" customWidth="1"/>
    <col min="10498" max="10501" width="15.7109375" style="33" customWidth="1"/>
    <col min="10502" max="10752" width="11.42578125" style="33"/>
    <col min="10753" max="10753" width="25.28515625" style="33" customWidth="1"/>
    <col min="10754" max="10757" width="15.7109375" style="33" customWidth="1"/>
    <col min="10758" max="11008" width="11.42578125" style="33"/>
    <col min="11009" max="11009" width="25.28515625" style="33" customWidth="1"/>
    <col min="11010" max="11013" width="15.7109375" style="33" customWidth="1"/>
    <col min="11014" max="11264" width="11.42578125" style="33"/>
    <col min="11265" max="11265" width="25.28515625" style="33" customWidth="1"/>
    <col min="11266" max="11269" width="15.7109375" style="33" customWidth="1"/>
    <col min="11270" max="11520" width="11.42578125" style="33"/>
    <col min="11521" max="11521" width="25.28515625" style="33" customWidth="1"/>
    <col min="11522" max="11525" width="15.7109375" style="33" customWidth="1"/>
    <col min="11526" max="11776" width="11.42578125" style="33"/>
    <col min="11777" max="11777" width="25.28515625" style="33" customWidth="1"/>
    <col min="11778" max="11781" width="15.7109375" style="33" customWidth="1"/>
    <col min="11782" max="12032" width="11.42578125" style="33"/>
    <col min="12033" max="12033" width="25.28515625" style="33" customWidth="1"/>
    <col min="12034" max="12037" width="15.7109375" style="33" customWidth="1"/>
    <col min="12038" max="12288" width="11.42578125" style="33"/>
    <col min="12289" max="12289" width="25.28515625" style="33" customWidth="1"/>
    <col min="12290" max="12293" width="15.7109375" style="33" customWidth="1"/>
    <col min="12294" max="12544" width="11.42578125" style="33"/>
    <col min="12545" max="12545" width="25.28515625" style="33" customWidth="1"/>
    <col min="12546" max="12549" width="15.7109375" style="33" customWidth="1"/>
    <col min="12550" max="12800" width="11.42578125" style="33"/>
    <col min="12801" max="12801" width="25.28515625" style="33" customWidth="1"/>
    <col min="12802" max="12805" width="15.7109375" style="33" customWidth="1"/>
    <col min="12806" max="13056" width="11.42578125" style="33"/>
    <col min="13057" max="13057" width="25.28515625" style="33" customWidth="1"/>
    <col min="13058" max="13061" width="15.7109375" style="33" customWidth="1"/>
    <col min="13062" max="13312" width="11.42578125" style="33"/>
    <col min="13313" max="13313" width="25.28515625" style="33" customWidth="1"/>
    <col min="13314" max="13317" width="15.7109375" style="33" customWidth="1"/>
    <col min="13318" max="13568" width="11.42578125" style="33"/>
    <col min="13569" max="13569" width="25.28515625" style="33" customWidth="1"/>
    <col min="13570" max="13573" width="15.7109375" style="33" customWidth="1"/>
    <col min="13574" max="13824" width="11.42578125" style="33"/>
    <col min="13825" max="13825" width="25.28515625" style="33" customWidth="1"/>
    <col min="13826" max="13829" width="15.7109375" style="33" customWidth="1"/>
    <col min="13830" max="14080" width="11.42578125" style="33"/>
    <col min="14081" max="14081" width="25.28515625" style="33" customWidth="1"/>
    <col min="14082" max="14085" width="15.7109375" style="33" customWidth="1"/>
    <col min="14086" max="14336" width="11.42578125" style="33"/>
    <col min="14337" max="14337" width="25.28515625" style="33" customWidth="1"/>
    <col min="14338" max="14341" width="15.7109375" style="33" customWidth="1"/>
    <col min="14342" max="14592" width="11.42578125" style="33"/>
    <col min="14593" max="14593" width="25.28515625" style="33" customWidth="1"/>
    <col min="14594" max="14597" width="15.7109375" style="33" customWidth="1"/>
    <col min="14598" max="14848" width="11.42578125" style="33"/>
    <col min="14849" max="14849" width="25.28515625" style="33" customWidth="1"/>
    <col min="14850" max="14853" width="15.7109375" style="33" customWidth="1"/>
    <col min="14854" max="15104" width="11.42578125" style="33"/>
    <col min="15105" max="15105" width="25.28515625" style="33" customWidth="1"/>
    <col min="15106" max="15109" width="15.7109375" style="33" customWidth="1"/>
    <col min="15110" max="15360" width="11.42578125" style="33"/>
    <col min="15361" max="15361" width="25.28515625" style="33" customWidth="1"/>
    <col min="15362" max="15365" width="15.7109375" style="33" customWidth="1"/>
    <col min="15366" max="15616" width="11.42578125" style="33"/>
    <col min="15617" max="15617" width="25.28515625" style="33" customWidth="1"/>
    <col min="15618" max="15621" width="15.7109375" style="33" customWidth="1"/>
    <col min="15622" max="15872" width="11.42578125" style="33"/>
    <col min="15873" max="15873" width="25.28515625" style="33" customWidth="1"/>
    <col min="15874" max="15877" width="15.7109375" style="33" customWidth="1"/>
    <col min="15878" max="16128" width="11.42578125" style="33"/>
    <col min="16129" max="16129" width="25.28515625" style="33" customWidth="1"/>
    <col min="16130" max="16133" width="15.7109375" style="33" customWidth="1"/>
    <col min="16134" max="16384" width="11.42578125" style="33"/>
  </cols>
  <sheetData>
    <row r="1" spans="1:15" s="3" customFormat="1" ht="22.15" customHeight="1">
      <c r="A1" s="97" t="str">
        <f>CONCATENATE(Inhalt_K12!B35,"   ",Inhalt_K12!C35)</f>
        <v>1210   Direktwahl des Bürgermeisters der Hansestadt Lübeck 1999 nach Kandidat:innen</v>
      </c>
      <c r="B1" s="1"/>
      <c r="C1" s="1"/>
      <c r="D1" s="2"/>
      <c r="E1" s="2"/>
      <c r="F1" s="2"/>
      <c r="G1" s="2"/>
      <c r="H1" s="2"/>
      <c r="I1" s="2"/>
    </row>
    <row r="2" spans="1:15" s="14" customFormat="1" ht="6" customHeight="1">
      <c r="A2" s="12"/>
      <c r="B2" s="13"/>
      <c r="C2" s="13"/>
      <c r="D2" s="13"/>
      <c r="E2" s="13"/>
      <c r="F2" s="13"/>
      <c r="G2" s="13"/>
      <c r="H2" s="13"/>
      <c r="I2" s="13"/>
      <c r="J2" s="13"/>
      <c r="K2" s="13"/>
      <c r="L2" s="13"/>
      <c r="M2" s="13"/>
      <c r="N2" s="13"/>
      <c r="O2" s="13"/>
    </row>
    <row r="3" spans="1:15" s="29" customFormat="1" ht="27.75" customHeight="1">
      <c r="A3" s="570" t="s">
        <v>132</v>
      </c>
      <c r="B3" s="572" t="s">
        <v>288</v>
      </c>
      <c r="C3" s="573"/>
      <c r="D3" s="572" t="s">
        <v>287</v>
      </c>
      <c r="E3" s="574"/>
    </row>
    <row r="4" spans="1:15" s="29" customFormat="1" ht="15" customHeight="1">
      <c r="A4" s="571"/>
      <c r="B4" s="178" t="s">
        <v>86</v>
      </c>
      <c r="C4" s="179" t="s">
        <v>107</v>
      </c>
      <c r="D4" s="178" t="s">
        <v>86</v>
      </c>
      <c r="E4" s="179" t="s">
        <v>107</v>
      </c>
    </row>
    <row r="5" spans="1:15" s="38" customFormat="1" ht="19.149999999999999" customHeight="1">
      <c r="A5" s="195" t="s">
        <v>88</v>
      </c>
      <c r="B5" s="180">
        <v>170695</v>
      </c>
      <c r="C5" s="141" t="s">
        <v>123</v>
      </c>
      <c r="D5" s="180">
        <v>170702</v>
      </c>
      <c r="E5" s="141" t="s">
        <v>123</v>
      </c>
    </row>
    <row r="6" spans="1:15" s="38" customFormat="1" ht="12" customHeight="1">
      <c r="A6" s="195" t="s">
        <v>307</v>
      </c>
      <c r="B6" s="180">
        <v>73411</v>
      </c>
      <c r="C6" s="197">
        <f>B6/B5*100</f>
        <v>43.007117958932604</v>
      </c>
      <c r="D6" s="180">
        <v>77700</v>
      </c>
      <c r="E6" s="197">
        <f>D6/D5*100</f>
        <v>45.517920118100555</v>
      </c>
    </row>
    <row r="7" spans="1:15" s="38" customFormat="1" ht="12" customHeight="1">
      <c r="A7" s="195" t="s">
        <v>133</v>
      </c>
      <c r="B7" s="180">
        <v>8369</v>
      </c>
      <c r="C7" s="197">
        <f>B7/B6*100</f>
        <v>11.400198880276797</v>
      </c>
      <c r="D7" s="180">
        <v>7963</v>
      </c>
      <c r="E7" s="197">
        <f>D7/D6*100</f>
        <v>10.248391248391249</v>
      </c>
    </row>
    <row r="8" spans="1:15" s="38" customFormat="1" ht="16.5" customHeight="1">
      <c r="A8" s="195" t="s">
        <v>90</v>
      </c>
      <c r="B8" s="180">
        <v>364</v>
      </c>
      <c r="C8" s="197">
        <f>B8/B6*100</f>
        <v>0.49583849831769083</v>
      </c>
      <c r="D8" s="180">
        <v>343</v>
      </c>
      <c r="E8" s="197">
        <f>D8/D6*100</f>
        <v>0.44144144144144143</v>
      </c>
      <c r="F8" s="449"/>
    </row>
    <row r="9" spans="1:15" s="38" customFormat="1" ht="12" customHeight="1">
      <c r="A9" s="195" t="s">
        <v>91</v>
      </c>
      <c r="B9" s="180">
        <v>73047</v>
      </c>
      <c r="C9" s="197">
        <f>B9/B6*100</f>
        <v>99.504161501682304</v>
      </c>
      <c r="D9" s="180">
        <v>77357</v>
      </c>
      <c r="E9" s="197">
        <f>D9/D6*100</f>
        <v>99.558558558558559</v>
      </c>
      <c r="F9" s="449"/>
      <c r="G9" s="449"/>
    </row>
    <row r="10" spans="1:15" s="38" customFormat="1" ht="13.5" customHeight="1">
      <c r="A10" s="195" t="s">
        <v>134</v>
      </c>
      <c r="B10" s="180"/>
      <c r="C10" s="197"/>
      <c r="D10" s="180"/>
      <c r="E10" s="197"/>
      <c r="F10" s="449" t="s">
        <v>356</v>
      </c>
      <c r="G10" s="449"/>
      <c r="H10" s="40"/>
    </row>
    <row r="11" spans="1:15" s="7" customFormat="1" ht="20.85" customHeight="1">
      <c r="A11" s="135" t="s">
        <v>135</v>
      </c>
      <c r="B11" s="180">
        <v>4811</v>
      </c>
      <c r="C11" s="181">
        <v>6.6</v>
      </c>
      <c r="D11" s="180" t="s">
        <v>136</v>
      </c>
      <c r="E11" s="181" t="s">
        <v>136</v>
      </c>
      <c r="F11" s="272" t="s">
        <v>695</v>
      </c>
      <c r="G11" s="449"/>
      <c r="H11" s="6"/>
    </row>
    <row r="12" spans="1:15" s="32" customFormat="1" ht="12.75">
      <c r="A12" s="201" t="s">
        <v>708</v>
      </c>
      <c r="B12" s="185">
        <v>32758</v>
      </c>
      <c r="C12" s="186">
        <v>44.8</v>
      </c>
      <c r="D12" s="185">
        <v>32984</v>
      </c>
      <c r="E12" s="186">
        <v>42.6</v>
      </c>
      <c r="F12" s="272" t="s">
        <v>696</v>
      </c>
      <c r="G12" s="272" t="s">
        <v>708</v>
      </c>
      <c r="H12" s="197">
        <v>42.6</v>
      </c>
    </row>
    <row r="13" spans="1:15" s="32" customFormat="1" ht="12.75">
      <c r="A13" s="201" t="s">
        <v>709</v>
      </c>
      <c r="B13" s="185">
        <v>32409</v>
      </c>
      <c r="C13" s="186">
        <v>44.4</v>
      </c>
      <c r="D13" s="185">
        <v>44373</v>
      </c>
      <c r="E13" s="186">
        <v>57.4</v>
      </c>
      <c r="F13" s="272" t="s">
        <v>690</v>
      </c>
      <c r="G13" s="272" t="s">
        <v>709</v>
      </c>
      <c r="H13" s="197">
        <v>57.4</v>
      </c>
    </row>
    <row r="14" spans="1:15" s="7" customFormat="1" ht="12.75">
      <c r="A14" s="135" t="s">
        <v>137</v>
      </c>
      <c r="B14" s="180">
        <v>3069</v>
      </c>
      <c r="C14" s="181">
        <v>4.2</v>
      </c>
      <c r="D14" s="180" t="s">
        <v>136</v>
      </c>
      <c r="E14" s="181" t="s">
        <v>136</v>
      </c>
      <c r="F14" s="272" t="s">
        <v>697</v>
      </c>
      <c r="G14" s="449"/>
      <c r="H14" s="6"/>
    </row>
    <row r="15" spans="1:15" s="304" customFormat="1" ht="20.25" customHeight="1">
      <c r="A15" s="569" t="s">
        <v>297</v>
      </c>
      <c r="B15" s="569"/>
      <c r="C15" s="569"/>
      <c r="D15" s="488"/>
      <c r="E15" s="488"/>
      <c r="F15" s="309"/>
      <c r="G15" s="309"/>
      <c r="H15" s="303"/>
    </row>
    <row r="16" spans="1:15" ht="14.25">
      <c r="B16" s="34"/>
      <c r="C16" s="35"/>
      <c r="D16" s="34"/>
      <c r="E16" s="34"/>
      <c r="F16" s="451"/>
      <c r="G16" s="451"/>
    </row>
    <row r="17" spans="1:7" s="36" customFormat="1" ht="14.25">
      <c r="A17" s="564"/>
      <c r="B17" s="564"/>
      <c r="C17" s="191"/>
      <c r="D17" s="447"/>
      <c r="E17" s="191"/>
      <c r="F17" s="452"/>
      <c r="G17" s="452"/>
    </row>
    <row r="18" spans="1:7" ht="30" customHeight="1">
      <c r="A18" s="565" t="s">
        <v>226</v>
      </c>
      <c r="B18" s="566"/>
      <c r="C18" s="567" t="s">
        <v>227</v>
      </c>
      <c r="D18" s="568"/>
      <c r="E18" s="568"/>
      <c r="F18" s="451"/>
    </row>
    <row r="19" spans="1:7" s="36" customFormat="1" ht="20.25" customHeight="1"/>
    <row r="20" spans="1:7" s="36" customFormat="1" ht="15">
      <c r="A20" s="575"/>
      <c r="B20" s="575"/>
      <c r="D20" s="202"/>
    </row>
    <row r="22" spans="1:7" ht="18" customHeight="1"/>
    <row r="24" spans="1:7" ht="18" customHeight="1"/>
    <row r="26" spans="1:7" ht="18" customHeight="1"/>
    <row r="28" spans="1:7" ht="18" customHeight="1"/>
    <row r="36" spans="1:5" ht="12.75">
      <c r="A36" s="563"/>
      <c r="B36" s="563"/>
      <c r="C36" s="563"/>
      <c r="D36" s="563"/>
      <c r="E36" s="563"/>
    </row>
    <row r="39" spans="1:5" ht="12.75">
      <c r="A39" s="136" t="s">
        <v>806</v>
      </c>
    </row>
    <row r="46" spans="1:5" ht="6.75" customHeight="1"/>
    <row r="47" spans="1:5" ht="6.75" customHeight="1"/>
    <row r="48" spans="1:5" ht="6.75" customHeight="1"/>
    <row r="49" ht="6.75" customHeight="1"/>
    <row r="50" ht="6.75" customHeight="1"/>
    <row r="51" ht="6.75" customHeight="1"/>
  </sheetData>
  <mergeCells count="9">
    <mergeCell ref="A3:A4"/>
    <mergeCell ref="B3:C3"/>
    <mergeCell ref="D3:E3"/>
    <mergeCell ref="A20:B20"/>
    <mergeCell ref="A36:E36"/>
    <mergeCell ref="A17:B17"/>
    <mergeCell ref="A18:B18"/>
    <mergeCell ref="C18:E18"/>
    <mergeCell ref="A15:C15"/>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68"/>
  <sheetViews>
    <sheetView showGridLines="0" view="pageLayout" topLeftCell="A37" zoomScaleNormal="100" zoomScaleSheetLayoutView="160" workbookViewId="0">
      <selection activeCell="E55" sqref="E55"/>
    </sheetView>
  </sheetViews>
  <sheetFormatPr baseColWidth="10" defaultColWidth="10.85546875" defaultRowHeight="12.75"/>
  <cols>
    <col min="1" max="1" width="17.5703125" style="9" customWidth="1"/>
    <col min="2" max="2" width="1.42578125" style="9" customWidth="1"/>
    <col min="3" max="3" width="3" style="9" customWidth="1"/>
    <col min="4" max="4" width="17.5703125" style="9" customWidth="1"/>
    <col min="5" max="5" width="14.28515625" style="9" customWidth="1"/>
    <col min="6" max="6" width="13.5703125" style="9" customWidth="1"/>
    <col min="7" max="7" width="17.7109375" style="9" customWidth="1"/>
    <col min="8" max="16384" width="10.85546875" style="9"/>
  </cols>
  <sheetData>
    <row r="1" spans="1:8" s="3" customFormat="1" ht="22.15" customHeight="1">
      <c r="A1" s="97" t="s">
        <v>770</v>
      </c>
      <c r="B1" s="1"/>
      <c r="C1" s="2"/>
      <c r="D1" s="2"/>
      <c r="E1" s="2"/>
      <c r="F1" s="2"/>
      <c r="G1" s="2"/>
      <c r="H1" s="2"/>
    </row>
    <row r="2" spans="1:8" s="3" customFormat="1" ht="10.5" customHeight="1">
      <c r="A2" s="227" t="s">
        <v>656</v>
      </c>
      <c r="B2" s="228" t="s">
        <v>6</v>
      </c>
      <c r="C2" s="229" t="s">
        <v>725</v>
      </c>
      <c r="D2" s="230"/>
      <c r="E2" s="5"/>
      <c r="F2" s="2"/>
      <c r="G2" s="2"/>
      <c r="H2" s="2"/>
    </row>
    <row r="3" spans="1:8" s="3" customFormat="1" ht="10.5" customHeight="1">
      <c r="A3" s="227" t="s">
        <v>5</v>
      </c>
      <c r="B3" s="228" t="s">
        <v>6</v>
      </c>
      <c r="C3" s="229" t="s">
        <v>7</v>
      </c>
      <c r="D3" s="230"/>
      <c r="E3" s="5"/>
      <c r="F3" s="2"/>
      <c r="G3" s="2"/>
      <c r="H3" s="2"/>
    </row>
    <row r="4" spans="1:8" s="3" customFormat="1" ht="10.5" customHeight="1">
      <c r="A4" s="227" t="s">
        <v>11</v>
      </c>
      <c r="B4" s="228" t="s">
        <v>6</v>
      </c>
      <c r="C4" s="229" t="s">
        <v>771</v>
      </c>
      <c r="D4" s="230"/>
      <c r="E4" s="5"/>
      <c r="F4" s="2"/>
      <c r="G4" s="2"/>
      <c r="H4" s="2"/>
    </row>
    <row r="5" spans="1:8" s="3" customFormat="1" ht="10.5" customHeight="1">
      <c r="A5" s="227" t="s">
        <v>16</v>
      </c>
      <c r="B5" s="228" t="s">
        <v>6</v>
      </c>
      <c r="C5" s="229" t="s">
        <v>17</v>
      </c>
      <c r="D5" s="230"/>
      <c r="E5" s="5"/>
      <c r="F5" s="2"/>
      <c r="G5" s="2"/>
      <c r="H5" s="2"/>
    </row>
    <row r="6" spans="1:8" s="3" customFormat="1" ht="10.5" customHeight="1">
      <c r="A6" s="227" t="s">
        <v>341</v>
      </c>
      <c r="B6" s="228" t="s">
        <v>6</v>
      </c>
      <c r="C6" s="229" t="s">
        <v>726</v>
      </c>
      <c r="D6" s="230"/>
      <c r="E6" s="5"/>
      <c r="F6" s="2"/>
      <c r="G6" s="2"/>
      <c r="H6" s="2"/>
    </row>
    <row r="7" spans="1:8" s="3" customFormat="1" ht="10.5" customHeight="1">
      <c r="A7" s="227" t="s">
        <v>14</v>
      </c>
      <c r="B7" s="228" t="s">
        <v>6</v>
      </c>
      <c r="C7" s="229" t="s">
        <v>15</v>
      </c>
      <c r="D7" s="230"/>
      <c r="E7" s="5"/>
      <c r="F7" s="2"/>
      <c r="G7" s="2"/>
      <c r="H7" s="2"/>
    </row>
    <row r="8" spans="1:8" s="3" customFormat="1" ht="10.5" customHeight="1">
      <c r="A8" s="227" t="s">
        <v>18</v>
      </c>
      <c r="B8" s="228" t="s">
        <v>6</v>
      </c>
      <c r="C8" s="229" t="s">
        <v>772</v>
      </c>
      <c r="D8" s="230"/>
      <c r="E8" s="5"/>
      <c r="F8" s="2"/>
      <c r="G8" s="2"/>
      <c r="H8" s="2"/>
    </row>
    <row r="9" spans="1:8" s="3" customFormat="1" ht="10.5" customHeight="1">
      <c r="A9" s="227" t="s">
        <v>20</v>
      </c>
      <c r="B9" s="228" t="s">
        <v>6</v>
      </c>
      <c r="C9" s="229" t="s">
        <v>21</v>
      </c>
      <c r="D9" s="230"/>
      <c r="E9" s="5"/>
      <c r="F9" s="2"/>
      <c r="G9" s="2"/>
      <c r="H9" s="2"/>
    </row>
    <row r="10" spans="1:8" s="3" customFormat="1" ht="10.5" customHeight="1">
      <c r="A10" s="227" t="s">
        <v>657</v>
      </c>
      <c r="B10" s="228" t="s">
        <v>6</v>
      </c>
      <c r="C10" s="229" t="s">
        <v>727</v>
      </c>
      <c r="D10" s="230"/>
      <c r="E10" s="5"/>
      <c r="F10" s="2"/>
      <c r="G10" s="2"/>
      <c r="H10" s="2"/>
    </row>
    <row r="11" spans="1:8" s="3" customFormat="1" ht="10.5" customHeight="1">
      <c r="A11" s="227" t="s">
        <v>27</v>
      </c>
      <c r="B11" s="228" t="s">
        <v>6</v>
      </c>
      <c r="C11" s="229" t="s">
        <v>28</v>
      </c>
      <c r="D11" s="230"/>
      <c r="E11" s="5"/>
      <c r="F11" s="2"/>
      <c r="G11" s="2"/>
      <c r="H11" s="2"/>
    </row>
    <row r="12" spans="1:8" s="3" customFormat="1" ht="10.5" customHeight="1">
      <c r="A12" s="227" t="s">
        <v>29</v>
      </c>
      <c r="B12" s="228" t="s">
        <v>6</v>
      </c>
      <c r="C12" s="229" t="s">
        <v>244</v>
      </c>
      <c r="D12" s="230"/>
      <c r="E12" s="5"/>
      <c r="F12" s="2"/>
      <c r="G12" s="2"/>
      <c r="H12" s="2"/>
    </row>
    <row r="13" spans="1:8" s="3" customFormat="1" ht="10.5" customHeight="1">
      <c r="A13" s="227" t="s">
        <v>30</v>
      </c>
      <c r="B13" s="228" t="s">
        <v>6</v>
      </c>
      <c r="C13" s="229" t="s">
        <v>31</v>
      </c>
      <c r="D13" s="230"/>
      <c r="E13" s="5"/>
      <c r="F13" s="2"/>
      <c r="G13" s="2"/>
      <c r="H13" s="2"/>
    </row>
    <row r="14" spans="1:8" s="3" customFormat="1" ht="10.5" customHeight="1">
      <c r="A14" s="227" t="s">
        <v>32</v>
      </c>
      <c r="B14" s="228" t="s">
        <v>6</v>
      </c>
      <c r="C14" s="229" t="s">
        <v>33</v>
      </c>
      <c r="D14" s="230"/>
      <c r="E14" s="5"/>
      <c r="F14" s="2"/>
      <c r="G14" s="2"/>
      <c r="H14" s="2"/>
    </row>
    <row r="15" spans="1:8" s="3" customFormat="1" ht="10.5" customHeight="1">
      <c r="A15" s="227" t="s">
        <v>229</v>
      </c>
      <c r="B15" s="228" t="s">
        <v>6</v>
      </c>
      <c r="C15" s="229" t="s">
        <v>237</v>
      </c>
      <c r="D15" s="230"/>
      <c r="E15" s="5"/>
      <c r="F15" s="2"/>
      <c r="G15" s="2"/>
      <c r="H15" s="2"/>
    </row>
    <row r="16" spans="1:8" s="3" customFormat="1" ht="10.5" customHeight="1">
      <c r="A16" s="227" t="s">
        <v>36</v>
      </c>
      <c r="B16" s="228" t="s">
        <v>6</v>
      </c>
      <c r="C16" s="229" t="s">
        <v>37</v>
      </c>
      <c r="D16" s="230"/>
      <c r="E16" s="5"/>
      <c r="F16" s="2"/>
      <c r="G16" s="2"/>
      <c r="H16" s="2"/>
    </row>
    <row r="17" spans="1:8" s="3" customFormat="1" ht="10.5" customHeight="1">
      <c r="A17" s="227" t="s">
        <v>166</v>
      </c>
      <c r="B17" s="228" t="s">
        <v>6</v>
      </c>
      <c r="C17" s="229" t="s">
        <v>710</v>
      </c>
      <c r="D17" s="230"/>
      <c r="E17" s="5"/>
      <c r="F17" s="2"/>
      <c r="G17" s="2"/>
      <c r="H17" s="2"/>
    </row>
    <row r="18" spans="1:8" s="3" customFormat="1" ht="10.5" customHeight="1">
      <c r="A18" s="227" t="s">
        <v>40</v>
      </c>
      <c r="B18" s="228" t="s">
        <v>6</v>
      </c>
      <c r="C18" s="229" t="s">
        <v>41</v>
      </c>
      <c r="D18" s="230"/>
      <c r="E18" s="5"/>
      <c r="F18" s="2"/>
      <c r="G18" s="2"/>
      <c r="H18" s="2"/>
    </row>
    <row r="19" spans="1:8" s="3" customFormat="1" ht="10.5" customHeight="1">
      <c r="A19" s="227" t="s">
        <v>43</v>
      </c>
      <c r="B19" s="228" t="s">
        <v>6</v>
      </c>
      <c r="C19" s="229" t="s">
        <v>44</v>
      </c>
      <c r="D19" s="230"/>
      <c r="E19" s="5"/>
      <c r="F19" s="2"/>
      <c r="G19" s="2"/>
      <c r="H19" s="2"/>
    </row>
    <row r="20" spans="1:8" s="3" customFormat="1" ht="10.5" customHeight="1">
      <c r="A20" s="227" t="s">
        <v>45</v>
      </c>
      <c r="B20" s="228" t="s">
        <v>6</v>
      </c>
      <c r="C20" s="229" t="s">
        <v>46</v>
      </c>
      <c r="D20" s="230"/>
      <c r="E20" s="5"/>
      <c r="F20" s="2"/>
      <c r="G20" s="2"/>
      <c r="H20" s="2"/>
    </row>
    <row r="21" spans="1:8" s="3" customFormat="1" ht="10.5" customHeight="1">
      <c r="A21" s="227" t="s">
        <v>94</v>
      </c>
      <c r="B21" s="228" t="s">
        <v>6</v>
      </c>
      <c r="C21" s="229" t="s">
        <v>717</v>
      </c>
      <c r="D21" s="230"/>
      <c r="E21" s="5"/>
      <c r="F21" s="2"/>
      <c r="G21" s="2"/>
      <c r="H21" s="2"/>
    </row>
    <row r="22" spans="1:8" s="3" customFormat="1" ht="10.5" customHeight="1">
      <c r="A22" s="227" t="s">
        <v>49</v>
      </c>
      <c r="B22" s="228" t="s">
        <v>6</v>
      </c>
      <c r="C22" s="229" t="s">
        <v>50</v>
      </c>
      <c r="D22" s="230"/>
      <c r="E22" s="5"/>
      <c r="F22" s="2"/>
      <c r="G22" s="2"/>
      <c r="H22" s="2"/>
    </row>
    <row r="23" spans="1:8" s="6" customFormat="1" ht="10.5" customHeight="1">
      <c r="A23" s="227" t="s">
        <v>654</v>
      </c>
      <c r="B23" s="228" t="s">
        <v>6</v>
      </c>
      <c r="C23" s="229" t="s">
        <v>724</v>
      </c>
      <c r="D23" s="230"/>
    </row>
    <row r="24" spans="1:8" s="6" customFormat="1" ht="10.5" customHeight="1">
      <c r="A24" s="227" t="s">
        <v>658</v>
      </c>
      <c r="B24" s="228" t="s">
        <v>6</v>
      </c>
      <c r="C24" s="229" t="s">
        <v>728</v>
      </c>
      <c r="D24" s="230"/>
    </row>
    <row r="25" spans="1:8" s="6" customFormat="1" ht="10.5" customHeight="1">
      <c r="A25" s="227" t="s">
        <v>659</v>
      </c>
      <c r="B25" s="228" t="s">
        <v>6</v>
      </c>
      <c r="C25" s="229" t="s">
        <v>729</v>
      </c>
      <c r="D25" s="230"/>
    </row>
    <row r="26" spans="1:8" s="6" customFormat="1" ht="10.5" customHeight="1">
      <c r="A26" s="227" t="s">
        <v>53</v>
      </c>
      <c r="B26" s="228" t="s">
        <v>6</v>
      </c>
      <c r="C26" s="229" t="s">
        <v>54</v>
      </c>
      <c r="D26" s="230"/>
    </row>
    <row r="27" spans="1:8" s="6" customFormat="1" ht="10.5" customHeight="1">
      <c r="A27" s="227" t="s">
        <v>55</v>
      </c>
      <c r="B27" s="228" t="s">
        <v>6</v>
      </c>
      <c r="C27" s="229" t="s">
        <v>56</v>
      </c>
      <c r="D27" s="230"/>
    </row>
    <row r="28" spans="1:8" s="7" customFormat="1" ht="12" customHeight="1">
      <c r="A28" s="227" t="s">
        <v>60</v>
      </c>
      <c r="B28" s="228" t="s">
        <v>6</v>
      </c>
      <c r="C28" s="229" t="s">
        <v>61</v>
      </c>
      <c r="D28" s="230"/>
    </row>
    <row r="29" spans="1:8" s="7" customFormat="1" ht="10.5" customHeight="1">
      <c r="A29" s="227" t="s">
        <v>661</v>
      </c>
      <c r="B29" s="228" t="s">
        <v>6</v>
      </c>
      <c r="C29" s="229" t="s">
        <v>731</v>
      </c>
      <c r="D29" s="230"/>
    </row>
    <row r="30" spans="1:8" s="10" customFormat="1" ht="10.5" customHeight="1">
      <c r="A30" s="227" t="s">
        <v>653</v>
      </c>
      <c r="B30" s="228" t="s">
        <v>6</v>
      </c>
      <c r="C30" s="229" t="s">
        <v>28</v>
      </c>
      <c r="D30" s="230"/>
      <c r="E30" s="8"/>
      <c r="F30" s="8"/>
      <c r="G30" s="8"/>
    </row>
    <row r="31" spans="1:8" s="10" customFormat="1" ht="10.5" customHeight="1">
      <c r="A31" s="227" t="s">
        <v>660</v>
      </c>
      <c r="B31" s="228" t="s">
        <v>6</v>
      </c>
      <c r="C31" s="229" t="s">
        <v>730</v>
      </c>
      <c r="D31" s="230"/>
      <c r="E31" s="8"/>
      <c r="F31" s="8"/>
      <c r="G31" s="8"/>
    </row>
    <row r="32" spans="1:8" s="10" customFormat="1" ht="10.5" customHeight="1">
      <c r="A32" s="227" t="s">
        <v>66</v>
      </c>
      <c r="B32" s="228" t="s">
        <v>6</v>
      </c>
      <c r="C32" s="229" t="s">
        <v>67</v>
      </c>
      <c r="D32" s="230"/>
      <c r="E32" s="8"/>
      <c r="F32" s="8"/>
      <c r="G32" s="8"/>
    </row>
    <row r="33" spans="1:8" s="10" customFormat="1" ht="10.5" customHeight="1">
      <c r="A33" s="227" t="s">
        <v>72</v>
      </c>
      <c r="B33" s="228" t="s">
        <v>6</v>
      </c>
      <c r="C33" s="229" t="s">
        <v>73</v>
      </c>
      <c r="D33" s="230"/>
      <c r="E33" s="8"/>
      <c r="F33" s="8"/>
      <c r="G33" s="8"/>
    </row>
    <row r="34" spans="1:8" s="10" customFormat="1" ht="10.5" customHeight="1">
      <c r="A34" s="227" t="s">
        <v>74</v>
      </c>
      <c r="B34" s="228" t="s">
        <v>6</v>
      </c>
      <c r="C34" s="229" t="s">
        <v>75</v>
      </c>
      <c r="D34" s="230"/>
      <c r="E34" s="8"/>
      <c r="F34" s="8"/>
      <c r="G34" s="8"/>
    </row>
    <row r="35" spans="1:8" s="10" customFormat="1" ht="10.5" customHeight="1">
      <c r="A35" s="227" t="s">
        <v>76</v>
      </c>
      <c r="B35" s="228" t="s">
        <v>6</v>
      </c>
      <c r="C35" s="229" t="s">
        <v>77</v>
      </c>
      <c r="D35" s="230"/>
      <c r="E35" s="8"/>
      <c r="F35" s="8"/>
      <c r="G35" s="8"/>
    </row>
    <row r="36" spans="1:8" s="10" customFormat="1" ht="10.5" customHeight="1">
      <c r="A36" s="227" t="s">
        <v>127</v>
      </c>
      <c r="B36" s="228" t="s">
        <v>6</v>
      </c>
      <c r="C36" s="229" t="s">
        <v>64</v>
      </c>
      <c r="D36" s="230"/>
      <c r="E36" s="8"/>
      <c r="F36" s="8"/>
      <c r="G36" s="8"/>
    </row>
    <row r="37" spans="1:8" s="10" customFormat="1" ht="10.5" customHeight="1">
      <c r="A37" s="227" t="s">
        <v>655</v>
      </c>
      <c r="B37" s="228" t="s">
        <v>6</v>
      </c>
      <c r="C37" s="98" t="s">
        <v>673</v>
      </c>
      <c r="D37" s="230"/>
      <c r="E37" s="8"/>
      <c r="F37" s="8"/>
      <c r="G37" s="8"/>
    </row>
    <row r="38" spans="1:8" s="10" customFormat="1" ht="10.5" customHeight="1">
      <c r="A38" s="227" t="s">
        <v>81</v>
      </c>
      <c r="B38" s="228" t="s">
        <v>6</v>
      </c>
      <c r="C38" s="229" t="s">
        <v>82</v>
      </c>
      <c r="D38" s="230"/>
      <c r="E38" s="8"/>
      <c r="F38" s="8"/>
      <c r="G38" s="8"/>
    </row>
    <row r="39" spans="1:8" s="10" customFormat="1" ht="10.5" customHeight="1">
      <c r="A39" s="227" t="s">
        <v>275</v>
      </c>
      <c r="B39" s="228" t="s">
        <v>6</v>
      </c>
      <c r="C39" s="229" t="s">
        <v>278</v>
      </c>
      <c r="D39" s="230"/>
      <c r="E39" s="8"/>
      <c r="F39" s="8"/>
      <c r="G39" s="8"/>
    </row>
    <row r="40" spans="1:8" s="10" customFormat="1" ht="10.5" customHeight="1">
      <c r="A40" s="227" t="s">
        <v>231</v>
      </c>
      <c r="B40" s="228" t="s">
        <v>6</v>
      </c>
      <c r="C40" s="229" t="s">
        <v>83</v>
      </c>
      <c r="D40" s="230"/>
      <c r="E40" s="8"/>
      <c r="F40" s="8"/>
      <c r="G40" s="8"/>
    </row>
    <row r="41" spans="1:8" s="3" customFormat="1" ht="22.15" customHeight="1">
      <c r="A41" s="97" t="s">
        <v>711</v>
      </c>
      <c r="B41" s="1"/>
      <c r="C41" s="2"/>
      <c r="D41" s="2"/>
      <c r="E41" s="2"/>
      <c r="F41" s="2"/>
      <c r="G41" s="2"/>
      <c r="H41" s="2"/>
    </row>
    <row r="42" spans="1:8" s="458" customFormat="1" ht="11.25" customHeight="1">
      <c r="A42" s="462" t="s">
        <v>712</v>
      </c>
      <c r="B42" s="463" t="s">
        <v>6</v>
      </c>
      <c r="C42" s="464" t="s">
        <v>713</v>
      </c>
      <c r="D42" s="465"/>
      <c r="E42" s="456"/>
      <c r="F42" s="457"/>
      <c r="G42" s="456"/>
      <c r="H42" s="456"/>
    </row>
    <row r="43" spans="1:8" s="458" customFormat="1" ht="11.25" customHeight="1">
      <c r="A43" s="462" t="s">
        <v>732</v>
      </c>
      <c r="B43" s="463" t="s">
        <v>6</v>
      </c>
      <c r="C43" s="464" t="s">
        <v>756</v>
      </c>
      <c r="D43" s="465"/>
      <c r="E43" s="456"/>
      <c r="F43" s="457"/>
      <c r="G43" s="456"/>
      <c r="H43" s="456"/>
    </row>
    <row r="44" spans="1:8" s="458" customFormat="1" ht="11.25" customHeight="1">
      <c r="A44" s="462" t="s">
        <v>735</v>
      </c>
      <c r="B44" s="463" t="s">
        <v>6</v>
      </c>
      <c r="C44" s="464" t="s">
        <v>736</v>
      </c>
      <c r="D44" s="465"/>
      <c r="E44" s="456"/>
      <c r="F44" s="457"/>
      <c r="G44" s="456"/>
      <c r="H44" s="456"/>
    </row>
    <row r="45" spans="1:8" s="458" customFormat="1" ht="11.25" customHeight="1">
      <c r="A45" s="462" t="s">
        <v>749</v>
      </c>
      <c r="B45" s="463" t="s">
        <v>6</v>
      </c>
      <c r="C45" s="464" t="s">
        <v>755</v>
      </c>
      <c r="D45" s="465"/>
      <c r="E45" s="456"/>
      <c r="F45" s="457"/>
      <c r="G45" s="456"/>
      <c r="H45" s="456"/>
    </row>
    <row r="46" spans="1:8" s="458" customFormat="1" ht="11.25" customHeight="1">
      <c r="A46" s="462" t="s">
        <v>763</v>
      </c>
      <c r="B46" s="463" t="s">
        <v>6</v>
      </c>
      <c r="C46" s="464" t="s">
        <v>764</v>
      </c>
      <c r="D46" s="465"/>
      <c r="E46" s="456"/>
      <c r="F46" s="457"/>
      <c r="G46" s="456"/>
      <c r="H46" s="456"/>
    </row>
    <row r="47" spans="1:8" s="458" customFormat="1" ht="11.25" customHeight="1">
      <c r="A47" s="462" t="s">
        <v>209</v>
      </c>
      <c r="B47" s="463" t="s">
        <v>6</v>
      </c>
      <c r="C47" s="464" t="s">
        <v>716</v>
      </c>
      <c r="D47" s="465"/>
      <c r="E47" s="456"/>
      <c r="F47" s="457"/>
      <c r="G47" s="456"/>
      <c r="H47" s="456"/>
    </row>
    <row r="48" spans="1:8" s="458" customFormat="1" ht="11.25" customHeight="1">
      <c r="A48" s="462" t="s">
        <v>757</v>
      </c>
      <c r="B48" s="463" t="s">
        <v>6</v>
      </c>
      <c r="C48" s="464" t="s">
        <v>758</v>
      </c>
      <c r="D48" s="465"/>
      <c r="E48" s="456"/>
      <c r="F48" s="457"/>
      <c r="G48" s="456"/>
      <c r="H48" s="456"/>
    </row>
    <row r="49" spans="1:8" s="458" customFormat="1" ht="11.25" customHeight="1">
      <c r="A49" s="462" t="s">
        <v>746</v>
      </c>
      <c r="B49" s="463" t="s">
        <v>6</v>
      </c>
      <c r="C49" s="464" t="s">
        <v>747</v>
      </c>
      <c r="D49" s="465"/>
      <c r="E49" s="456"/>
      <c r="F49" s="457"/>
      <c r="G49" s="456"/>
      <c r="H49" s="456"/>
    </row>
    <row r="50" spans="1:8" s="458" customFormat="1" ht="11.25" customHeight="1">
      <c r="A50" s="462" t="s">
        <v>765</v>
      </c>
      <c r="B50" s="463" t="s">
        <v>6</v>
      </c>
      <c r="C50" s="464" t="s">
        <v>766</v>
      </c>
      <c r="D50" s="465"/>
      <c r="E50" s="456"/>
      <c r="F50" s="457"/>
      <c r="G50" s="456"/>
      <c r="H50" s="456"/>
    </row>
    <row r="51" spans="1:8" s="458" customFormat="1" ht="11.25" customHeight="1">
      <c r="A51" s="462" t="s">
        <v>742</v>
      </c>
      <c r="B51" s="463" t="s">
        <v>6</v>
      </c>
      <c r="C51" s="464" t="s">
        <v>743</v>
      </c>
      <c r="D51" s="465"/>
      <c r="E51" s="456"/>
      <c r="F51" s="457"/>
      <c r="G51" s="456"/>
      <c r="H51" s="456"/>
    </row>
    <row r="52" spans="1:8" s="458" customFormat="1" ht="11.25" customHeight="1">
      <c r="A52" s="462" t="s">
        <v>718</v>
      </c>
      <c r="B52" s="463" t="s">
        <v>6</v>
      </c>
      <c r="C52" s="464" t="s">
        <v>719</v>
      </c>
      <c r="D52" s="465"/>
      <c r="E52" s="456"/>
      <c r="F52" s="457"/>
      <c r="G52" s="456"/>
      <c r="H52" s="456"/>
    </row>
    <row r="53" spans="1:8" s="458" customFormat="1" ht="11.25" customHeight="1">
      <c r="A53" s="462" t="s">
        <v>748</v>
      </c>
      <c r="B53" s="463" t="s">
        <v>6</v>
      </c>
      <c r="C53" s="464" t="s">
        <v>754</v>
      </c>
      <c r="D53" s="465"/>
      <c r="E53" s="456"/>
      <c r="F53" s="457"/>
      <c r="G53" s="456"/>
      <c r="H53" s="456"/>
    </row>
    <row r="54" spans="1:8" s="458" customFormat="1" ht="11.25" customHeight="1">
      <c r="A54" s="462" t="s">
        <v>733</v>
      </c>
      <c r="B54" s="463" t="s">
        <v>6</v>
      </c>
      <c r="C54" s="464" t="s">
        <v>734</v>
      </c>
      <c r="D54" s="465"/>
      <c r="E54" s="456"/>
      <c r="F54" s="457"/>
      <c r="G54" s="456"/>
      <c r="H54" s="456"/>
    </row>
    <row r="55" spans="1:8" s="458" customFormat="1" ht="11.25" customHeight="1">
      <c r="A55" s="462" t="s">
        <v>722</v>
      </c>
      <c r="B55" s="463" t="s">
        <v>6</v>
      </c>
      <c r="C55" s="464" t="s">
        <v>723</v>
      </c>
      <c r="D55" s="465"/>
      <c r="E55" s="456"/>
      <c r="F55" s="457"/>
      <c r="G55" s="456"/>
      <c r="H55" s="456"/>
    </row>
    <row r="56" spans="1:8" s="458" customFormat="1" ht="11.25" customHeight="1">
      <c r="A56" s="462" t="s">
        <v>359</v>
      </c>
      <c r="B56" s="463" t="s">
        <v>6</v>
      </c>
      <c r="C56" s="464" t="s">
        <v>720</v>
      </c>
      <c r="D56" s="465"/>
      <c r="E56" s="456"/>
      <c r="F56" s="457"/>
      <c r="G56" s="456"/>
      <c r="H56" s="456"/>
    </row>
    <row r="57" spans="1:8" s="458" customFormat="1" ht="11.25" customHeight="1">
      <c r="A57" s="462" t="s">
        <v>759</v>
      </c>
      <c r="B57" s="463" t="s">
        <v>6</v>
      </c>
      <c r="C57" s="464" t="s">
        <v>760</v>
      </c>
      <c r="D57" s="465"/>
      <c r="E57" s="456"/>
      <c r="F57" s="457"/>
      <c r="G57" s="456"/>
      <c r="H57" s="456"/>
    </row>
    <row r="58" spans="1:8" s="458" customFormat="1" ht="11.25" customHeight="1">
      <c r="A58" s="462" t="s">
        <v>750</v>
      </c>
      <c r="B58" s="463" t="s">
        <v>6</v>
      </c>
      <c r="C58" s="464" t="s">
        <v>751</v>
      </c>
      <c r="D58" s="465"/>
      <c r="E58" s="456"/>
      <c r="F58" s="457"/>
      <c r="G58" s="456"/>
      <c r="H58" s="456"/>
    </row>
    <row r="59" spans="1:8" s="458" customFormat="1" ht="11.25" customHeight="1">
      <c r="A59" s="462" t="s">
        <v>752</v>
      </c>
      <c r="B59" s="463" t="s">
        <v>6</v>
      </c>
      <c r="C59" s="464" t="s">
        <v>753</v>
      </c>
      <c r="D59" s="465"/>
      <c r="E59" s="456"/>
      <c r="F59" s="457"/>
      <c r="G59" s="456"/>
      <c r="H59" s="456"/>
    </row>
    <row r="60" spans="1:8" s="458" customFormat="1" ht="11.25" customHeight="1">
      <c r="A60" s="462" t="s">
        <v>761</v>
      </c>
      <c r="B60" s="463" t="s">
        <v>6</v>
      </c>
      <c r="C60" s="464" t="s">
        <v>762</v>
      </c>
      <c r="D60" s="465"/>
      <c r="E60" s="456"/>
      <c r="F60" s="457"/>
      <c r="G60" s="456"/>
      <c r="H60" s="456"/>
    </row>
    <row r="61" spans="1:8" s="458" customFormat="1" ht="11.25" customHeight="1">
      <c r="A61" s="462" t="s">
        <v>744</v>
      </c>
      <c r="B61" s="463" t="s">
        <v>6</v>
      </c>
      <c r="C61" s="464" t="s">
        <v>745</v>
      </c>
      <c r="D61" s="465"/>
      <c r="E61" s="456"/>
      <c r="F61" s="457"/>
      <c r="G61" s="456"/>
      <c r="H61" s="456"/>
    </row>
    <row r="62" spans="1:8" s="458" customFormat="1" ht="11.25" customHeight="1">
      <c r="A62" s="462" t="s">
        <v>361</v>
      </c>
      <c r="B62" s="463" t="s">
        <v>6</v>
      </c>
      <c r="C62" s="464" t="s">
        <v>721</v>
      </c>
      <c r="D62" s="465"/>
      <c r="E62" s="456"/>
      <c r="F62" s="457"/>
      <c r="G62" s="456"/>
      <c r="H62" s="456"/>
    </row>
    <row r="63" spans="1:8" ht="11.25" customHeight="1">
      <c r="A63" s="462" t="s">
        <v>108</v>
      </c>
      <c r="B63" s="463" t="s">
        <v>6</v>
      </c>
      <c r="C63" s="464" t="s">
        <v>714</v>
      </c>
      <c r="D63" s="11"/>
      <c r="E63" s="11"/>
      <c r="F63" s="11"/>
      <c r="G63" s="11"/>
    </row>
    <row r="64" spans="1:8" ht="11.25" customHeight="1">
      <c r="A64" s="462" t="s">
        <v>767</v>
      </c>
      <c r="B64" s="463" t="s">
        <v>6</v>
      </c>
      <c r="C64" s="464" t="s">
        <v>768</v>
      </c>
      <c r="D64" s="11"/>
      <c r="E64" s="11"/>
      <c r="F64" s="11"/>
      <c r="G64" s="11"/>
    </row>
    <row r="65" spans="1:7" ht="13.5">
      <c r="A65" s="11"/>
      <c r="B65" s="463" t="s">
        <v>6</v>
      </c>
      <c r="C65" s="464" t="s">
        <v>774</v>
      </c>
      <c r="D65" s="11"/>
      <c r="E65" s="11"/>
      <c r="F65" s="11"/>
      <c r="G65" s="11"/>
    </row>
    <row r="66" spans="1:7" ht="13.5">
      <c r="B66" s="463" t="s">
        <v>6</v>
      </c>
      <c r="C66" s="464" t="s">
        <v>800</v>
      </c>
    </row>
    <row r="67" spans="1:7" ht="13.5">
      <c r="B67" s="463" t="s">
        <v>6</v>
      </c>
      <c r="C67" s="464" t="s">
        <v>799</v>
      </c>
    </row>
    <row r="68" spans="1:7" ht="13.5">
      <c r="B68" s="463" t="s">
        <v>6</v>
      </c>
      <c r="C68" s="464" t="s">
        <v>801</v>
      </c>
    </row>
  </sheetData>
  <sortState xmlns:xlrd2="http://schemas.microsoft.com/office/spreadsheetml/2017/richdata2" ref="A45:C63">
    <sortCondition ref="A45"/>
  </sortState>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43"/>
  <sheetViews>
    <sheetView showGridLines="0" view="pageLayout" zoomScaleNormal="145" zoomScaleSheetLayoutView="130" workbookViewId="0">
      <selection sqref="A1:XFD2"/>
    </sheetView>
  </sheetViews>
  <sheetFormatPr baseColWidth="10" defaultColWidth="11.5703125" defaultRowHeight="11.25" outlineLevelCol="1"/>
  <cols>
    <col min="1" max="1" width="25.7109375" style="7" customWidth="1"/>
    <col min="2" max="2" width="14.140625" style="7" customWidth="1"/>
    <col min="3" max="3" width="14.28515625" style="20" customWidth="1"/>
    <col min="4" max="4" width="14.140625" style="7" customWidth="1"/>
    <col min="5" max="5" width="14.28515625" style="20" customWidth="1"/>
    <col min="6" max="6" width="14.28515625" style="20" hidden="1" customWidth="1" outlineLevel="1"/>
    <col min="7" max="8" width="11.5703125" style="7" hidden="1" customWidth="1" outlineLevel="1"/>
    <col min="9" max="9" width="11.5703125" style="7" collapsed="1"/>
    <col min="10" max="16384" width="11.5703125" style="7"/>
  </cols>
  <sheetData>
    <row r="1" spans="1:15" s="3" customFormat="1" ht="22.15" customHeight="1">
      <c r="A1" s="97" t="str">
        <f>CONCATENATE(Inhalt_K12!B37,"   ",Inhalt_K12!C37)</f>
        <v>1212   Direktwahl des Bürgermeisters der Hansestadt Lübeck 2011 nach Kandidat:innen</v>
      </c>
      <c r="B1" s="1"/>
      <c r="C1" s="1"/>
      <c r="D1" s="2"/>
      <c r="E1" s="2"/>
      <c r="F1" s="2"/>
      <c r="G1" s="2"/>
      <c r="H1" s="2"/>
      <c r="I1" s="2"/>
    </row>
    <row r="2" spans="1:15" s="14" customFormat="1" ht="6" customHeight="1">
      <c r="A2" s="12"/>
      <c r="B2" s="13"/>
      <c r="C2" s="13"/>
      <c r="D2" s="13"/>
      <c r="E2" s="13"/>
      <c r="F2" s="476"/>
      <c r="G2" s="13"/>
      <c r="H2" s="13"/>
      <c r="I2" s="13"/>
      <c r="J2" s="13"/>
      <c r="K2" s="13"/>
      <c r="L2" s="13"/>
      <c r="M2" s="13"/>
      <c r="N2" s="13"/>
      <c r="O2" s="13"/>
    </row>
    <row r="3" spans="1:15" s="29" customFormat="1" ht="14.25" customHeight="1">
      <c r="A3" s="553" t="s">
        <v>132</v>
      </c>
      <c r="B3" s="558" t="s">
        <v>280</v>
      </c>
      <c r="C3" s="570"/>
      <c r="D3" s="558" t="s">
        <v>139</v>
      </c>
      <c r="E3" s="551"/>
      <c r="F3" s="276"/>
    </row>
    <row r="4" spans="1:15" s="29" customFormat="1" ht="14.25" customHeight="1">
      <c r="A4" s="556"/>
      <c r="B4" s="561"/>
      <c r="C4" s="571"/>
      <c r="D4" s="559"/>
      <c r="E4" s="576"/>
      <c r="F4" s="276"/>
    </row>
    <row r="5" spans="1:15" s="29" customFormat="1" ht="14.25" customHeight="1">
      <c r="A5" s="557"/>
      <c r="B5" s="123" t="s">
        <v>86</v>
      </c>
      <c r="C5" s="193" t="s">
        <v>107</v>
      </c>
      <c r="D5" s="123" t="s">
        <v>86</v>
      </c>
      <c r="E5" s="194" t="s">
        <v>107</v>
      </c>
      <c r="F5" s="477"/>
    </row>
    <row r="6" spans="1:15" ht="19.149999999999999" customHeight="1">
      <c r="A6" s="195" t="s">
        <v>138</v>
      </c>
      <c r="B6" s="196">
        <v>174575</v>
      </c>
      <c r="C6" s="141" t="s">
        <v>123</v>
      </c>
      <c r="D6" s="196">
        <v>174477</v>
      </c>
      <c r="E6" s="141" t="s">
        <v>123</v>
      </c>
      <c r="F6" s="478"/>
    </row>
    <row r="7" spans="1:15" ht="12" customHeight="1">
      <c r="A7" s="195" t="s">
        <v>307</v>
      </c>
      <c r="B7" s="196">
        <v>67939</v>
      </c>
      <c r="C7" s="197">
        <v>38.9</v>
      </c>
      <c r="D7" s="196">
        <v>55594</v>
      </c>
      <c r="E7" s="197">
        <v>31.9</v>
      </c>
      <c r="F7" s="197"/>
    </row>
    <row r="8" spans="1:15" ht="12" customHeight="1">
      <c r="A8" s="195" t="s">
        <v>133</v>
      </c>
      <c r="B8" s="196">
        <v>8536</v>
      </c>
      <c r="C8" s="197">
        <f>B8/B7*100</f>
        <v>12.564212013718187</v>
      </c>
      <c r="D8" s="196">
        <v>7445</v>
      </c>
      <c r="E8" s="197">
        <f>D8/D7*100</f>
        <v>13.391732920818795</v>
      </c>
      <c r="F8" s="197"/>
    </row>
    <row r="9" spans="1:15" ht="16.5" customHeight="1">
      <c r="A9" s="195" t="s">
        <v>90</v>
      </c>
      <c r="B9" s="196">
        <v>533</v>
      </c>
      <c r="C9" s="197">
        <f>B9/B7*100</f>
        <v>0.78452729654543052</v>
      </c>
      <c r="D9" s="196">
        <v>1084</v>
      </c>
      <c r="E9" s="197">
        <f>D9/D7*100</f>
        <v>1.949850703313307</v>
      </c>
      <c r="F9" s="197"/>
      <c r="G9" s="449"/>
      <c r="H9" s="449"/>
      <c r="I9" s="449"/>
    </row>
    <row r="10" spans="1:15" ht="12" customHeight="1">
      <c r="A10" s="195" t="s">
        <v>91</v>
      </c>
      <c r="B10" s="196">
        <v>67406</v>
      </c>
      <c r="C10" s="197">
        <f>B10/B7*100</f>
        <v>99.215472703454566</v>
      </c>
      <c r="D10" s="196">
        <v>54510</v>
      </c>
      <c r="E10" s="197">
        <f>D10/D7*100</f>
        <v>98.050149296686698</v>
      </c>
      <c r="F10" s="197"/>
      <c r="G10" s="449"/>
      <c r="H10" s="449"/>
      <c r="I10" s="449"/>
    </row>
    <row r="11" spans="1:15" ht="13.5" customHeight="1">
      <c r="A11" s="195" t="s">
        <v>124</v>
      </c>
      <c r="B11" s="196"/>
      <c r="C11" s="197"/>
      <c r="D11" s="196"/>
      <c r="E11" s="197"/>
      <c r="F11" s="137" t="s">
        <v>356</v>
      </c>
      <c r="G11" s="449"/>
      <c r="H11" s="449"/>
      <c r="I11" s="449"/>
    </row>
    <row r="12" spans="1:15" ht="21.6" customHeight="1">
      <c r="A12" s="198" t="s">
        <v>698</v>
      </c>
      <c r="B12" s="199">
        <v>18860</v>
      </c>
      <c r="C12" s="200">
        <v>28</v>
      </c>
      <c r="D12" s="199">
        <v>21140</v>
      </c>
      <c r="E12" s="200">
        <v>38.799999999999997</v>
      </c>
      <c r="F12" s="200" t="s">
        <v>688</v>
      </c>
      <c r="G12" s="448" t="s">
        <v>698</v>
      </c>
      <c r="H12" s="197">
        <v>38.799999999999997</v>
      </c>
      <c r="I12" s="449"/>
    </row>
    <row r="13" spans="1:15" s="32" customFormat="1" ht="12.75" customHeight="1">
      <c r="A13" s="195" t="s">
        <v>699</v>
      </c>
      <c r="B13" s="196">
        <v>2174</v>
      </c>
      <c r="C13" s="197">
        <v>3.2</v>
      </c>
      <c r="D13" s="196" t="s">
        <v>140</v>
      </c>
      <c r="E13" s="196" t="s">
        <v>140</v>
      </c>
      <c r="F13" s="196" t="s">
        <v>689</v>
      </c>
      <c r="G13" s="448" t="s">
        <v>702</v>
      </c>
      <c r="H13" s="197">
        <v>61.2</v>
      </c>
      <c r="I13" s="449"/>
    </row>
    <row r="14" spans="1:15" ht="12.75" customHeight="1">
      <c r="A14" s="195" t="s">
        <v>700</v>
      </c>
      <c r="B14" s="196">
        <v>13099</v>
      </c>
      <c r="C14" s="197">
        <v>19.399999999999999</v>
      </c>
      <c r="D14" s="196" t="s">
        <v>140</v>
      </c>
      <c r="E14" s="196" t="s">
        <v>140</v>
      </c>
      <c r="F14" s="196" t="s">
        <v>406</v>
      </c>
      <c r="G14" s="449"/>
      <c r="H14" s="449"/>
      <c r="I14" s="449"/>
    </row>
    <row r="15" spans="1:15" ht="12.75" customHeight="1">
      <c r="A15" s="195" t="s">
        <v>701</v>
      </c>
      <c r="B15" s="196">
        <v>2489</v>
      </c>
      <c r="C15" s="197">
        <v>3.7</v>
      </c>
      <c r="D15" s="196" t="s">
        <v>140</v>
      </c>
      <c r="E15" s="196" t="s">
        <v>140</v>
      </c>
      <c r="F15" s="196" t="s">
        <v>444</v>
      </c>
      <c r="G15" s="449"/>
      <c r="H15" s="449"/>
      <c r="I15" s="449"/>
    </row>
    <row r="16" spans="1:15" s="32" customFormat="1" ht="12.75" customHeight="1">
      <c r="A16" s="198" t="s">
        <v>702</v>
      </c>
      <c r="B16" s="199">
        <v>28384</v>
      </c>
      <c r="C16" s="200">
        <v>42.1</v>
      </c>
      <c r="D16" s="199">
        <v>33370</v>
      </c>
      <c r="E16" s="200">
        <v>61.2</v>
      </c>
      <c r="F16" s="200" t="s">
        <v>690</v>
      </c>
      <c r="G16" s="449"/>
      <c r="H16" s="449"/>
      <c r="I16" s="449"/>
    </row>
    <row r="17" spans="1:9" ht="12.75" customHeight="1">
      <c r="A17" s="135" t="s">
        <v>703</v>
      </c>
      <c r="B17" s="196">
        <v>2400</v>
      </c>
      <c r="C17" s="197">
        <v>3.6</v>
      </c>
      <c r="D17" s="196" t="s">
        <v>140</v>
      </c>
      <c r="E17" s="196" t="s">
        <v>140</v>
      </c>
      <c r="F17" s="196" t="s">
        <v>691</v>
      </c>
      <c r="G17" s="449"/>
      <c r="H17" s="449"/>
      <c r="I17" s="449"/>
    </row>
    <row r="18" spans="1:9" s="304" customFormat="1" ht="20.25" customHeight="1">
      <c r="A18" s="569" t="s">
        <v>297</v>
      </c>
      <c r="B18" s="569"/>
      <c r="C18" s="569"/>
      <c r="D18" s="488"/>
      <c r="E18" s="488"/>
      <c r="F18" s="309"/>
      <c r="G18" s="309"/>
      <c r="H18" s="303"/>
    </row>
    <row r="19" spans="1:9" s="36" customFormat="1" ht="14.25">
      <c r="A19" s="564"/>
      <c r="B19" s="564"/>
      <c r="C19" s="191"/>
      <c r="D19" s="447"/>
      <c r="E19" s="191"/>
      <c r="F19" s="191"/>
      <c r="G19" s="451"/>
      <c r="H19" s="451"/>
      <c r="I19" s="451"/>
    </row>
    <row r="20" spans="1:9" s="33" customFormat="1" ht="30" customHeight="1">
      <c r="A20" s="565" t="s">
        <v>226</v>
      </c>
      <c r="B20" s="566"/>
      <c r="C20" s="567" t="s">
        <v>227</v>
      </c>
      <c r="D20" s="568"/>
      <c r="E20" s="568"/>
      <c r="F20" s="466"/>
      <c r="G20" s="451"/>
      <c r="H20" s="451"/>
      <c r="I20" s="451"/>
    </row>
    <row r="21" spans="1:9" ht="60.75" customHeight="1">
      <c r="A21" s="450"/>
    </row>
    <row r="43" spans="1:6" ht="12.75">
      <c r="A43" s="563" t="s">
        <v>298</v>
      </c>
      <c r="B43" s="563"/>
      <c r="C43" s="563"/>
      <c r="D43" s="563"/>
      <c r="E43" s="563"/>
      <c r="F43" s="563"/>
    </row>
  </sheetData>
  <mergeCells count="8">
    <mergeCell ref="A3:A5"/>
    <mergeCell ref="B3:C4"/>
    <mergeCell ref="D3:E4"/>
    <mergeCell ref="A43:F43"/>
    <mergeCell ref="A19:B19"/>
    <mergeCell ref="A20:B20"/>
    <mergeCell ref="C20:E20"/>
    <mergeCell ref="A18:C18"/>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43"/>
  <sheetViews>
    <sheetView showGridLines="0" view="pageLayout" topLeftCell="A9" zoomScaleNormal="100" zoomScaleSheetLayoutView="130" workbookViewId="0">
      <selection activeCell="A16" sqref="A16"/>
    </sheetView>
  </sheetViews>
  <sheetFormatPr baseColWidth="10" defaultRowHeight="12.75" outlineLevelCol="1"/>
  <cols>
    <col min="1" max="1" width="26" style="33" customWidth="1"/>
    <col min="2" max="5" width="14.28515625" style="33" customWidth="1"/>
    <col min="6" max="6" width="0" style="136" hidden="1" customWidth="1" outlineLevel="1"/>
    <col min="7" max="7" width="45.42578125" style="136" hidden="1" customWidth="1" outlineLevel="1"/>
    <col min="8" max="8" width="11.42578125" style="33" collapsed="1"/>
    <col min="9" max="255" width="11.42578125" style="33"/>
    <col min="256" max="256" width="25.28515625" style="33" customWidth="1"/>
    <col min="257" max="257" width="10.140625" style="33" customWidth="1"/>
    <col min="258" max="261" width="15.7109375" style="33" customWidth="1"/>
    <col min="262" max="511" width="11.42578125" style="33"/>
    <col min="512" max="512" width="25.28515625" style="33" customWidth="1"/>
    <col min="513" max="513" width="10.140625" style="33" customWidth="1"/>
    <col min="514" max="517" width="15.7109375" style="33" customWidth="1"/>
    <col min="518" max="767" width="11.42578125" style="33"/>
    <col min="768" max="768" width="25.28515625" style="33" customWidth="1"/>
    <col min="769" max="769" width="10.140625" style="33" customWidth="1"/>
    <col min="770" max="773" width="15.7109375" style="33" customWidth="1"/>
    <col min="774" max="1023" width="11.42578125" style="33"/>
    <col min="1024" max="1024" width="25.28515625" style="33" customWidth="1"/>
    <col min="1025" max="1025" width="10.140625" style="33" customWidth="1"/>
    <col min="1026" max="1029" width="15.7109375" style="33" customWidth="1"/>
    <col min="1030" max="1279" width="11.42578125" style="33"/>
    <col min="1280" max="1280" width="25.28515625" style="33" customWidth="1"/>
    <col min="1281" max="1281" width="10.140625" style="33" customWidth="1"/>
    <col min="1282" max="1285" width="15.7109375" style="33" customWidth="1"/>
    <col min="1286" max="1535" width="11.42578125" style="33"/>
    <col min="1536" max="1536" width="25.28515625" style="33" customWidth="1"/>
    <col min="1537" max="1537" width="10.140625" style="33" customWidth="1"/>
    <col min="1538" max="1541" width="15.7109375" style="33" customWidth="1"/>
    <col min="1542" max="1791" width="11.42578125" style="33"/>
    <col min="1792" max="1792" width="25.28515625" style="33" customWidth="1"/>
    <col min="1793" max="1793" width="10.140625" style="33" customWidth="1"/>
    <col min="1794" max="1797" width="15.7109375" style="33" customWidth="1"/>
    <col min="1798" max="2047" width="11.42578125" style="33"/>
    <col min="2048" max="2048" width="25.28515625" style="33" customWidth="1"/>
    <col min="2049" max="2049" width="10.140625" style="33" customWidth="1"/>
    <col min="2050" max="2053" width="15.7109375" style="33" customWidth="1"/>
    <col min="2054" max="2303" width="11.42578125" style="33"/>
    <col min="2304" max="2304" width="25.28515625" style="33" customWidth="1"/>
    <col min="2305" max="2305" width="10.140625" style="33" customWidth="1"/>
    <col min="2306" max="2309" width="15.7109375" style="33" customWidth="1"/>
    <col min="2310" max="2559" width="11.42578125" style="33"/>
    <col min="2560" max="2560" width="25.28515625" style="33" customWidth="1"/>
    <col min="2561" max="2561" width="10.140625" style="33" customWidth="1"/>
    <col min="2562" max="2565" width="15.7109375" style="33" customWidth="1"/>
    <col min="2566" max="2815" width="11.42578125" style="33"/>
    <col min="2816" max="2816" width="25.28515625" style="33" customWidth="1"/>
    <col min="2817" max="2817" width="10.140625" style="33" customWidth="1"/>
    <col min="2818" max="2821" width="15.7109375" style="33" customWidth="1"/>
    <col min="2822" max="3071" width="11.42578125" style="33"/>
    <col min="3072" max="3072" width="25.28515625" style="33" customWidth="1"/>
    <col min="3073" max="3073" width="10.140625" style="33" customWidth="1"/>
    <col min="3074" max="3077" width="15.7109375" style="33" customWidth="1"/>
    <col min="3078" max="3327" width="11.42578125" style="33"/>
    <col min="3328" max="3328" width="25.28515625" style="33" customWidth="1"/>
    <col min="3329" max="3329" width="10.140625" style="33" customWidth="1"/>
    <col min="3330" max="3333" width="15.7109375" style="33" customWidth="1"/>
    <col min="3334" max="3583" width="11.42578125" style="33"/>
    <col min="3584" max="3584" width="25.28515625" style="33" customWidth="1"/>
    <col min="3585" max="3585" width="10.140625" style="33" customWidth="1"/>
    <col min="3586" max="3589" width="15.7109375" style="33" customWidth="1"/>
    <col min="3590" max="3839" width="11.42578125" style="33"/>
    <col min="3840" max="3840" width="25.28515625" style="33" customWidth="1"/>
    <col min="3841" max="3841" width="10.140625" style="33" customWidth="1"/>
    <col min="3842" max="3845" width="15.7109375" style="33" customWidth="1"/>
    <col min="3846" max="4095" width="11.42578125" style="33"/>
    <col min="4096" max="4096" width="25.28515625" style="33" customWidth="1"/>
    <col min="4097" max="4097" width="10.140625" style="33" customWidth="1"/>
    <col min="4098" max="4101" width="15.7109375" style="33" customWidth="1"/>
    <col min="4102" max="4351" width="11.42578125" style="33"/>
    <col min="4352" max="4352" width="25.28515625" style="33" customWidth="1"/>
    <col min="4353" max="4353" width="10.140625" style="33" customWidth="1"/>
    <col min="4354" max="4357" width="15.7109375" style="33" customWidth="1"/>
    <col min="4358" max="4607" width="11.42578125" style="33"/>
    <col min="4608" max="4608" width="25.28515625" style="33" customWidth="1"/>
    <col min="4609" max="4609" width="10.140625" style="33" customWidth="1"/>
    <col min="4610" max="4613" width="15.7109375" style="33" customWidth="1"/>
    <col min="4614" max="4863" width="11.42578125" style="33"/>
    <col min="4864" max="4864" width="25.28515625" style="33" customWidth="1"/>
    <col min="4865" max="4865" width="10.140625" style="33" customWidth="1"/>
    <col min="4866" max="4869" width="15.7109375" style="33" customWidth="1"/>
    <col min="4870" max="5119" width="11.42578125" style="33"/>
    <col min="5120" max="5120" width="25.28515625" style="33" customWidth="1"/>
    <col min="5121" max="5121" width="10.140625" style="33" customWidth="1"/>
    <col min="5122" max="5125" width="15.7109375" style="33" customWidth="1"/>
    <col min="5126" max="5375" width="11.42578125" style="33"/>
    <col min="5376" max="5376" width="25.28515625" style="33" customWidth="1"/>
    <col min="5377" max="5377" width="10.140625" style="33" customWidth="1"/>
    <col min="5378" max="5381" width="15.7109375" style="33" customWidth="1"/>
    <col min="5382" max="5631" width="11.42578125" style="33"/>
    <col min="5632" max="5632" width="25.28515625" style="33" customWidth="1"/>
    <col min="5633" max="5633" width="10.140625" style="33" customWidth="1"/>
    <col min="5634" max="5637" width="15.7109375" style="33" customWidth="1"/>
    <col min="5638" max="5887" width="11.42578125" style="33"/>
    <col min="5888" max="5888" width="25.28515625" style="33" customWidth="1"/>
    <col min="5889" max="5889" width="10.140625" style="33" customWidth="1"/>
    <col min="5890" max="5893" width="15.7109375" style="33" customWidth="1"/>
    <col min="5894" max="6143" width="11.42578125" style="33"/>
    <col min="6144" max="6144" width="25.28515625" style="33" customWidth="1"/>
    <col min="6145" max="6145" width="10.140625" style="33" customWidth="1"/>
    <col min="6146" max="6149" width="15.7109375" style="33" customWidth="1"/>
    <col min="6150" max="6399" width="11.42578125" style="33"/>
    <col min="6400" max="6400" width="25.28515625" style="33" customWidth="1"/>
    <col min="6401" max="6401" width="10.140625" style="33" customWidth="1"/>
    <col min="6402" max="6405" width="15.7109375" style="33" customWidth="1"/>
    <col min="6406" max="6655" width="11.42578125" style="33"/>
    <col min="6656" max="6656" width="25.28515625" style="33" customWidth="1"/>
    <col min="6657" max="6657" width="10.140625" style="33" customWidth="1"/>
    <col min="6658" max="6661" width="15.7109375" style="33" customWidth="1"/>
    <col min="6662" max="6911" width="11.42578125" style="33"/>
    <col min="6912" max="6912" width="25.28515625" style="33" customWidth="1"/>
    <col min="6913" max="6913" width="10.140625" style="33" customWidth="1"/>
    <col min="6914" max="6917" width="15.7109375" style="33" customWidth="1"/>
    <col min="6918" max="7167" width="11.42578125" style="33"/>
    <col min="7168" max="7168" width="25.28515625" style="33" customWidth="1"/>
    <col min="7169" max="7169" width="10.140625" style="33" customWidth="1"/>
    <col min="7170" max="7173" width="15.7109375" style="33" customWidth="1"/>
    <col min="7174" max="7423" width="11.42578125" style="33"/>
    <col min="7424" max="7424" width="25.28515625" style="33" customWidth="1"/>
    <col min="7425" max="7425" width="10.140625" style="33" customWidth="1"/>
    <col min="7426" max="7429" width="15.7109375" style="33" customWidth="1"/>
    <col min="7430" max="7679" width="11.42578125" style="33"/>
    <col min="7680" max="7680" width="25.28515625" style="33" customWidth="1"/>
    <col min="7681" max="7681" width="10.140625" style="33" customWidth="1"/>
    <col min="7682" max="7685" width="15.7109375" style="33" customWidth="1"/>
    <col min="7686" max="7935" width="11.42578125" style="33"/>
    <col min="7936" max="7936" width="25.28515625" style="33" customWidth="1"/>
    <col min="7937" max="7937" width="10.140625" style="33" customWidth="1"/>
    <col min="7938" max="7941" width="15.7109375" style="33" customWidth="1"/>
    <col min="7942" max="8191" width="11.42578125" style="33"/>
    <col min="8192" max="8192" width="25.28515625" style="33" customWidth="1"/>
    <col min="8193" max="8193" width="10.140625" style="33" customWidth="1"/>
    <col min="8194" max="8197" width="15.7109375" style="33" customWidth="1"/>
    <col min="8198" max="8447" width="11.42578125" style="33"/>
    <col min="8448" max="8448" width="25.28515625" style="33" customWidth="1"/>
    <col min="8449" max="8449" width="10.140625" style="33" customWidth="1"/>
    <col min="8450" max="8453" width="15.7109375" style="33" customWidth="1"/>
    <col min="8454" max="8703" width="11.42578125" style="33"/>
    <col min="8704" max="8704" width="25.28515625" style="33" customWidth="1"/>
    <col min="8705" max="8705" width="10.140625" style="33" customWidth="1"/>
    <col min="8706" max="8709" width="15.7109375" style="33" customWidth="1"/>
    <col min="8710" max="8959" width="11.42578125" style="33"/>
    <col min="8960" max="8960" width="25.28515625" style="33" customWidth="1"/>
    <col min="8961" max="8961" width="10.140625" style="33" customWidth="1"/>
    <col min="8962" max="8965" width="15.7109375" style="33" customWidth="1"/>
    <col min="8966" max="9215" width="11.42578125" style="33"/>
    <col min="9216" max="9216" width="25.28515625" style="33" customWidth="1"/>
    <col min="9217" max="9217" width="10.140625" style="33" customWidth="1"/>
    <col min="9218" max="9221" width="15.7109375" style="33" customWidth="1"/>
    <col min="9222" max="9471" width="11.42578125" style="33"/>
    <col min="9472" max="9472" width="25.28515625" style="33" customWidth="1"/>
    <col min="9473" max="9473" width="10.140625" style="33" customWidth="1"/>
    <col min="9474" max="9477" width="15.7109375" style="33" customWidth="1"/>
    <col min="9478" max="9727" width="11.42578125" style="33"/>
    <col min="9728" max="9728" width="25.28515625" style="33" customWidth="1"/>
    <col min="9729" max="9729" width="10.140625" style="33" customWidth="1"/>
    <col min="9730" max="9733" width="15.7109375" style="33" customWidth="1"/>
    <col min="9734" max="9983" width="11.42578125" style="33"/>
    <col min="9984" max="9984" width="25.28515625" style="33" customWidth="1"/>
    <col min="9985" max="9985" width="10.140625" style="33" customWidth="1"/>
    <col min="9986" max="9989" width="15.7109375" style="33" customWidth="1"/>
    <col min="9990" max="10239" width="11.42578125" style="33"/>
    <col min="10240" max="10240" width="25.28515625" style="33" customWidth="1"/>
    <col min="10241" max="10241" width="10.140625" style="33" customWidth="1"/>
    <col min="10242" max="10245" width="15.7109375" style="33" customWidth="1"/>
    <col min="10246" max="10495" width="11.42578125" style="33"/>
    <col min="10496" max="10496" width="25.28515625" style="33" customWidth="1"/>
    <col min="10497" max="10497" width="10.140625" style="33" customWidth="1"/>
    <col min="10498" max="10501" width="15.7109375" style="33" customWidth="1"/>
    <col min="10502" max="10751" width="11.42578125" style="33"/>
    <col min="10752" max="10752" width="25.28515625" style="33" customWidth="1"/>
    <col min="10753" max="10753" width="10.140625" style="33" customWidth="1"/>
    <col min="10754" max="10757" width="15.7109375" style="33" customWidth="1"/>
    <col min="10758" max="11007" width="11.42578125" style="33"/>
    <col min="11008" max="11008" width="25.28515625" style="33" customWidth="1"/>
    <col min="11009" max="11009" width="10.140625" style="33" customWidth="1"/>
    <col min="11010" max="11013" width="15.7109375" style="33" customWidth="1"/>
    <col min="11014" max="11263" width="11.42578125" style="33"/>
    <col min="11264" max="11264" width="25.28515625" style="33" customWidth="1"/>
    <col min="11265" max="11265" width="10.140625" style="33" customWidth="1"/>
    <col min="11266" max="11269" width="15.7109375" style="33" customWidth="1"/>
    <col min="11270" max="11519" width="11.42578125" style="33"/>
    <col min="11520" max="11520" width="25.28515625" style="33" customWidth="1"/>
    <col min="11521" max="11521" width="10.140625" style="33" customWidth="1"/>
    <col min="11522" max="11525" width="15.7109375" style="33" customWidth="1"/>
    <col min="11526" max="11775" width="11.42578125" style="33"/>
    <col min="11776" max="11776" width="25.28515625" style="33" customWidth="1"/>
    <col min="11777" max="11777" width="10.140625" style="33" customWidth="1"/>
    <col min="11778" max="11781" width="15.7109375" style="33" customWidth="1"/>
    <col min="11782" max="12031" width="11.42578125" style="33"/>
    <col min="12032" max="12032" width="25.28515625" style="33" customWidth="1"/>
    <col min="12033" max="12033" width="10.140625" style="33" customWidth="1"/>
    <col min="12034" max="12037" width="15.7109375" style="33" customWidth="1"/>
    <col min="12038" max="12287" width="11.42578125" style="33"/>
    <col min="12288" max="12288" width="25.28515625" style="33" customWidth="1"/>
    <col min="12289" max="12289" width="10.140625" style="33" customWidth="1"/>
    <col min="12290" max="12293" width="15.7109375" style="33" customWidth="1"/>
    <col min="12294" max="12543" width="11.42578125" style="33"/>
    <col min="12544" max="12544" width="25.28515625" style="33" customWidth="1"/>
    <col min="12545" max="12545" width="10.140625" style="33" customWidth="1"/>
    <col min="12546" max="12549" width="15.7109375" style="33" customWidth="1"/>
    <col min="12550" max="12799" width="11.42578125" style="33"/>
    <col min="12800" max="12800" width="25.28515625" style="33" customWidth="1"/>
    <col min="12801" max="12801" width="10.140625" style="33" customWidth="1"/>
    <col min="12802" max="12805" width="15.7109375" style="33" customWidth="1"/>
    <col min="12806" max="13055" width="11.42578125" style="33"/>
    <col min="13056" max="13056" width="25.28515625" style="33" customWidth="1"/>
    <col min="13057" max="13057" width="10.140625" style="33" customWidth="1"/>
    <col min="13058" max="13061" width="15.7109375" style="33" customWidth="1"/>
    <col min="13062" max="13311" width="11.42578125" style="33"/>
    <col min="13312" max="13312" width="25.28515625" style="33" customWidth="1"/>
    <col min="13313" max="13313" width="10.140625" style="33" customWidth="1"/>
    <col min="13314" max="13317" width="15.7109375" style="33" customWidth="1"/>
    <col min="13318" max="13567" width="11.42578125" style="33"/>
    <col min="13568" max="13568" width="25.28515625" style="33" customWidth="1"/>
    <col min="13569" max="13569" width="10.140625" style="33" customWidth="1"/>
    <col min="13570" max="13573" width="15.7109375" style="33" customWidth="1"/>
    <col min="13574" max="13823" width="11.42578125" style="33"/>
    <col min="13824" max="13824" width="25.28515625" style="33" customWidth="1"/>
    <col min="13825" max="13825" width="10.140625" style="33" customWidth="1"/>
    <col min="13826" max="13829" width="15.7109375" style="33" customWidth="1"/>
    <col min="13830" max="14079" width="11.42578125" style="33"/>
    <col min="14080" max="14080" width="25.28515625" style="33" customWidth="1"/>
    <col min="14081" max="14081" width="10.140625" style="33" customWidth="1"/>
    <col min="14082" max="14085" width="15.7109375" style="33" customWidth="1"/>
    <col min="14086" max="14335" width="11.42578125" style="33"/>
    <col min="14336" max="14336" width="25.28515625" style="33" customWidth="1"/>
    <col min="14337" max="14337" width="10.140625" style="33" customWidth="1"/>
    <col min="14338" max="14341" width="15.7109375" style="33" customWidth="1"/>
    <col min="14342" max="14591" width="11.42578125" style="33"/>
    <col min="14592" max="14592" width="25.28515625" style="33" customWidth="1"/>
    <col min="14593" max="14593" width="10.140625" style="33" customWidth="1"/>
    <col min="14594" max="14597" width="15.7109375" style="33" customWidth="1"/>
    <col min="14598" max="14847" width="11.42578125" style="33"/>
    <col min="14848" max="14848" width="25.28515625" style="33" customWidth="1"/>
    <col min="14849" max="14849" width="10.140625" style="33" customWidth="1"/>
    <col min="14850" max="14853" width="15.7109375" style="33" customWidth="1"/>
    <col min="14854" max="15103" width="11.42578125" style="33"/>
    <col min="15104" max="15104" width="25.28515625" style="33" customWidth="1"/>
    <col min="15105" max="15105" width="10.140625" style="33" customWidth="1"/>
    <col min="15106" max="15109" width="15.7109375" style="33" customWidth="1"/>
    <col min="15110" max="15359" width="11.42578125" style="33"/>
    <col min="15360" max="15360" width="25.28515625" style="33" customWidth="1"/>
    <col min="15361" max="15361" width="10.140625" style="33" customWidth="1"/>
    <col min="15362" max="15365" width="15.7109375" style="33" customWidth="1"/>
    <col min="15366" max="15615" width="11.42578125" style="33"/>
    <col min="15616" max="15616" width="25.28515625" style="33" customWidth="1"/>
    <col min="15617" max="15617" width="10.140625" style="33" customWidth="1"/>
    <col min="15618" max="15621" width="15.7109375" style="33" customWidth="1"/>
    <col min="15622" max="15871" width="11.42578125" style="33"/>
    <col min="15872" max="15872" width="25.28515625" style="33" customWidth="1"/>
    <col min="15873" max="15873" width="10.140625" style="33" customWidth="1"/>
    <col min="15874" max="15877" width="15.7109375" style="33" customWidth="1"/>
    <col min="15878" max="16127" width="11.42578125" style="33"/>
    <col min="16128" max="16128" width="25.28515625" style="33" customWidth="1"/>
    <col min="16129" max="16129" width="10.140625" style="33" customWidth="1"/>
    <col min="16130" max="16133" width="15.7109375" style="33" customWidth="1"/>
    <col min="16134" max="16384" width="11.42578125" style="33"/>
  </cols>
  <sheetData>
    <row r="1" spans="1:9" s="3" customFormat="1" ht="22.15" customHeight="1">
      <c r="A1" s="97" t="str">
        <f>CONCATENATE(Inhalt_K12!B38,"   ",Inhalt_K12!C38)</f>
        <v>1213   Direktwahl des Bürgermeisters der Hansestadt Lübeck 2017 nach Kandidat:innen</v>
      </c>
      <c r="B1" s="1"/>
      <c r="C1" s="1"/>
      <c r="D1" s="2"/>
      <c r="E1" s="2"/>
      <c r="F1" s="73"/>
      <c r="G1" s="73"/>
      <c r="H1" s="2"/>
      <c r="I1" s="2"/>
    </row>
    <row r="2" spans="1:9" ht="6" customHeight="1"/>
    <row r="3" spans="1:9" s="29" customFormat="1" ht="27.75" customHeight="1">
      <c r="A3" s="570" t="s">
        <v>132</v>
      </c>
      <c r="B3" s="572" t="s">
        <v>279</v>
      </c>
      <c r="C3" s="573"/>
      <c r="D3" s="572" t="s">
        <v>141</v>
      </c>
      <c r="E3" s="574"/>
      <c r="F3" s="122"/>
      <c r="G3" s="122"/>
    </row>
    <row r="4" spans="1:9" s="29" customFormat="1" ht="15" customHeight="1">
      <c r="A4" s="571"/>
      <c r="B4" s="178" t="s">
        <v>86</v>
      </c>
      <c r="C4" s="179" t="s">
        <v>107</v>
      </c>
      <c r="D4" s="178" t="s">
        <v>86</v>
      </c>
      <c r="E4" s="179" t="s">
        <v>107</v>
      </c>
      <c r="F4" s="122"/>
      <c r="G4" s="122"/>
    </row>
    <row r="5" spans="1:9" s="7" customFormat="1" ht="19.149999999999999" customHeight="1">
      <c r="A5" s="195" t="s">
        <v>88</v>
      </c>
      <c r="B5" s="196">
        <v>176852</v>
      </c>
      <c r="C5" s="141" t="s">
        <v>123</v>
      </c>
      <c r="D5" s="196">
        <v>176506</v>
      </c>
      <c r="E5" s="141" t="s">
        <v>123</v>
      </c>
      <c r="F5" s="136"/>
      <c r="G5" s="136"/>
    </row>
    <row r="6" spans="1:9" s="7" customFormat="1" ht="12" customHeight="1">
      <c r="A6" s="195" t="s">
        <v>307</v>
      </c>
      <c r="B6" s="196">
        <v>69313</v>
      </c>
      <c r="C6" s="197">
        <f>B6/B5*100</f>
        <v>39.192658267930248</v>
      </c>
      <c r="D6" s="196">
        <v>57589</v>
      </c>
      <c r="E6" s="197">
        <f>D6/D5*100</f>
        <v>32.627219471292761</v>
      </c>
      <c r="F6" s="136"/>
      <c r="G6" s="136"/>
    </row>
    <row r="7" spans="1:9" s="7" customFormat="1" ht="12" customHeight="1">
      <c r="A7" s="195" t="s">
        <v>133</v>
      </c>
      <c r="B7" s="196">
        <v>16254</v>
      </c>
      <c r="C7" s="197">
        <f>B7/B6*100</f>
        <v>23.450146437176286</v>
      </c>
      <c r="D7" s="196">
        <v>12268</v>
      </c>
      <c r="E7" s="197">
        <f>D7/D6*100</f>
        <v>21.302679331122263</v>
      </c>
      <c r="F7" s="136"/>
      <c r="G7" s="136"/>
    </row>
    <row r="8" spans="1:9" s="7" customFormat="1" ht="16.5" customHeight="1">
      <c r="A8" s="195" t="s">
        <v>90</v>
      </c>
      <c r="B8" s="196">
        <v>270</v>
      </c>
      <c r="C8" s="197">
        <f>B8/B6*100</f>
        <v>0.38953731623216425</v>
      </c>
      <c r="D8" s="196">
        <v>1241</v>
      </c>
      <c r="E8" s="197">
        <f>D8/D6*100</f>
        <v>2.1549254197850285</v>
      </c>
      <c r="F8" s="136"/>
      <c r="G8" s="136"/>
    </row>
    <row r="9" spans="1:9" s="7" customFormat="1" ht="12" customHeight="1">
      <c r="A9" s="195" t="s">
        <v>91</v>
      </c>
      <c r="B9" s="196">
        <v>69043</v>
      </c>
      <c r="C9" s="197">
        <f>B9/B6*100</f>
        <v>99.610462683767835</v>
      </c>
      <c r="D9" s="196">
        <v>56348</v>
      </c>
      <c r="E9" s="197">
        <f>D9/D6*100</f>
        <v>97.84507458021497</v>
      </c>
      <c r="F9" s="136"/>
      <c r="G9" s="136"/>
    </row>
    <row r="10" spans="1:9" s="7" customFormat="1" ht="13.5" customHeight="1">
      <c r="A10" s="195" t="s">
        <v>134</v>
      </c>
      <c r="B10" s="196"/>
      <c r="C10" s="197"/>
      <c r="D10" s="196"/>
      <c r="E10" s="197"/>
      <c r="F10" s="136"/>
      <c r="G10" s="136"/>
    </row>
    <row r="11" spans="1:9" s="7" customFormat="1" ht="20.85" customHeight="1">
      <c r="A11" s="182" t="s">
        <v>142</v>
      </c>
      <c r="B11" s="180">
        <v>3417</v>
      </c>
      <c r="C11" s="181">
        <f>B11/$B$9*100</f>
        <v>4.9490896977246059</v>
      </c>
      <c r="D11" s="183" t="s">
        <v>143</v>
      </c>
      <c r="E11" s="183" t="s">
        <v>143</v>
      </c>
      <c r="F11" s="136"/>
      <c r="G11" s="136"/>
    </row>
    <row r="12" spans="1:9" s="32" customFormat="1">
      <c r="A12" s="182" t="s">
        <v>144</v>
      </c>
      <c r="B12" s="180">
        <v>1768</v>
      </c>
      <c r="C12" s="181">
        <f t="shared" ref="C12:C16" si="0">B12/$B$9*100</f>
        <v>2.5607230276784034</v>
      </c>
      <c r="D12" s="183" t="s">
        <v>143</v>
      </c>
      <c r="E12" s="183" t="s">
        <v>143</v>
      </c>
      <c r="F12" s="136"/>
      <c r="G12" s="136"/>
    </row>
    <row r="13" spans="1:9" s="32" customFormat="1">
      <c r="A13" s="184" t="s">
        <v>145</v>
      </c>
      <c r="B13" s="185">
        <v>20333</v>
      </c>
      <c r="C13" s="186">
        <f t="shared" si="0"/>
        <v>29.449763191054849</v>
      </c>
      <c r="D13" s="185">
        <v>28656</v>
      </c>
      <c r="E13" s="186">
        <v>50.9</v>
      </c>
      <c r="F13" s="136" t="s">
        <v>343</v>
      </c>
      <c r="G13" s="136"/>
    </row>
    <row r="14" spans="1:9" s="7" customFormat="1">
      <c r="A14" s="182" t="s">
        <v>146</v>
      </c>
      <c r="B14" s="180">
        <v>5154</v>
      </c>
      <c r="C14" s="181">
        <f t="shared" si="0"/>
        <v>7.4649131700534443</v>
      </c>
      <c r="D14" s="183" t="s">
        <v>143</v>
      </c>
      <c r="E14" s="183" t="s">
        <v>143</v>
      </c>
      <c r="F14" s="136">
        <v>50.9</v>
      </c>
      <c r="G14" s="182" t="s">
        <v>145</v>
      </c>
    </row>
    <row r="15" spans="1:9">
      <c r="A15" s="182" t="s">
        <v>147</v>
      </c>
      <c r="B15" s="180">
        <v>14065</v>
      </c>
      <c r="C15" s="181">
        <f t="shared" si="0"/>
        <v>20.371362773923497</v>
      </c>
      <c r="D15" s="183" t="s">
        <v>143</v>
      </c>
      <c r="E15" s="183" t="s">
        <v>143</v>
      </c>
      <c r="F15" s="136">
        <v>49.1</v>
      </c>
      <c r="G15" s="453" t="s">
        <v>148</v>
      </c>
    </row>
    <row r="16" spans="1:9" s="36" customFormat="1" ht="28.5" customHeight="1">
      <c r="A16" s="187" t="s">
        <v>148</v>
      </c>
      <c r="B16" s="188">
        <v>24306</v>
      </c>
      <c r="C16" s="189">
        <f t="shared" si="0"/>
        <v>35.204148139565199</v>
      </c>
      <c r="D16" s="188">
        <v>27692</v>
      </c>
      <c r="E16" s="190">
        <v>49.1</v>
      </c>
      <c r="F16" s="136"/>
      <c r="G16" s="136"/>
    </row>
    <row r="17" spans="1:8" s="304" customFormat="1" ht="20.25" customHeight="1">
      <c r="A17" s="569" t="s">
        <v>297</v>
      </c>
      <c r="B17" s="569"/>
      <c r="C17" s="569"/>
      <c r="D17" s="488"/>
      <c r="E17" s="488"/>
      <c r="F17" s="309"/>
      <c r="G17" s="309"/>
      <c r="H17" s="303"/>
    </row>
    <row r="18" spans="1:8" s="36" customFormat="1">
      <c r="A18" s="564"/>
      <c r="B18" s="564"/>
      <c r="C18" s="191"/>
      <c r="D18" s="192"/>
      <c r="E18" s="191"/>
      <c r="F18" s="136"/>
      <c r="G18" s="136"/>
    </row>
    <row r="19" spans="1:8" ht="30" customHeight="1">
      <c r="A19" s="565" t="s">
        <v>226</v>
      </c>
      <c r="B19" s="566"/>
      <c r="C19" s="567" t="s">
        <v>227</v>
      </c>
      <c r="D19" s="568"/>
      <c r="E19" s="568"/>
    </row>
    <row r="20" spans="1:8" ht="18" customHeight="1"/>
    <row r="22" spans="1:8" ht="18" customHeight="1"/>
    <row r="24" spans="1:8" ht="18" customHeight="1"/>
    <row r="26" spans="1:8" ht="18" customHeight="1"/>
    <row r="34" spans="1:5" ht="15" customHeight="1"/>
    <row r="43" spans="1:5">
      <c r="A43" s="563" t="s">
        <v>806</v>
      </c>
      <c r="B43" s="563"/>
      <c r="C43" s="563"/>
      <c r="D43" s="563"/>
      <c r="E43" s="563"/>
    </row>
  </sheetData>
  <mergeCells count="8">
    <mergeCell ref="A43:E43"/>
    <mergeCell ref="A3:A4"/>
    <mergeCell ref="B3:C3"/>
    <mergeCell ref="D3:E3"/>
    <mergeCell ref="A18:B18"/>
    <mergeCell ref="A19:B19"/>
    <mergeCell ref="C19:E19"/>
    <mergeCell ref="A17:C17"/>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N41"/>
  <sheetViews>
    <sheetView showGridLines="0" view="pageLayout" topLeftCell="A22" zoomScaleNormal="100" zoomScaleSheetLayoutView="130" workbookViewId="0">
      <selection activeCell="I32" sqref="I32"/>
    </sheetView>
  </sheetViews>
  <sheetFormatPr baseColWidth="10" defaultRowHeight="12" outlineLevelCol="1"/>
  <cols>
    <col min="1" max="1" width="36.85546875" style="301" customWidth="1"/>
    <col min="2" max="5" width="11.42578125" style="301" customWidth="1"/>
    <col min="6" max="7" width="11.42578125" style="301" hidden="1" customWidth="1" outlineLevel="1"/>
    <col min="8" max="8" width="11.42578125" style="301" collapsed="1"/>
    <col min="9" max="255" width="11.42578125" style="301"/>
    <col min="256" max="256" width="25.28515625" style="301" customWidth="1"/>
    <col min="257" max="260" width="15.7109375" style="301" customWidth="1"/>
    <col min="261" max="511" width="11.42578125" style="301"/>
    <col min="512" max="512" width="25.28515625" style="301" customWidth="1"/>
    <col min="513" max="516" width="15.7109375" style="301" customWidth="1"/>
    <col min="517" max="767" width="11.42578125" style="301"/>
    <col min="768" max="768" width="25.28515625" style="301" customWidth="1"/>
    <col min="769" max="772" width="15.7109375" style="301" customWidth="1"/>
    <col min="773" max="1023" width="11.42578125" style="301"/>
    <col min="1024" max="1024" width="25.28515625" style="301" customWidth="1"/>
    <col min="1025" max="1028" width="15.7109375" style="301" customWidth="1"/>
    <col min="1029" max="1279" width="11.42578125" style="301"/>
    <col min="1280" max="1280" width="25.28515625" style="301" customWidth="1"/>
    <col min="1281" max="1284" width="15.7109375" style="301" customWidth="1"/>
    <col min="1285" max="1535" width="11.42578125" style="301"/>
    <col min="1536" max="1536" width="25.28515625" style="301" customWidth="1"/>
    <col min="1537" max="1540" width="15.7109375" style="301" customWidth="1"/>
    <col min="1541" max="1791" width="11.42578125" style="301"/>
    <col min="1792" max="1792" width="25.28515625" style="301" customWidth="1"/>
    <col min="1793" max="1796" width="15.7109375" style="301" customWidth="1"/>
    <col min="1797" max="2047" width="11.42578125" style="301"/>
    <col min="2048" max="2048" width="25.28515625" style="301" customWidth="1"/>
    <col min="2049" max="2052" width="15.7109375" style="301" customWidth="1"/>
    <col min="2053" max="2303" width="11.42578125" style="301"/>
    <col min="2304" max="2304" width="25.28515625" style="301" customWidth="1"/>
    <col min="2305" max="2308" width="15.7109375" style="301" customWidth="1"/>
    <col min="2309" max="2559" width="11.42578125" style="301"/>
    <col min="2560" max="2560" width="25.28515625" style="301" customWidth="1"/>
    <col min="2561" max="2564" width="15.7109375" style="301" customWidth="1"/>
    <col min="2565" max="2815" width="11.42578125" style="301"/>
    <col min="2816" max="2816" width="25.28515625" style="301" customWidth="1"/>
    <col min="2817" max="2820" width="15.7109375" style="301" customWidth="1"/>
    <col min="2821" max="3071" width="11.42578125" style="301"/>
    <col min="3072" max="3072" width="25.28515625" style="301" customWidth="1"/>
    <col min="3073" max="3076" width="15.7109375" style="301" customWidth="1"/>
    <col min="3077" max="3327" width="11.42578125" style="301"/>
    <col min="3328" max="3328" width="25.28515625" style="301" customWidth="1"/>
    <col min="3329" max="3332" width="15.7109375" style="301" customWidth="1"/>
    <col min="3333" max="3583" width="11.42578125" style="301"/>
    <col min="3584" max="3584" width="25.28515625" style="301" customWidth="1"/>
    <col min="3585" max="3588" width="15.7109375" style="301" customWidth="1"/>
    <col min="3589" max="3839" width="11.42578125" style="301"/>
    <col min="3840" max="3840" width="25.28515625" style="301" customWidth="1"/>
    <col min="3841" max="3844" width="15.7109375" style="301" customWidth="1"/>
    <col min="3845" max="4095" width="11.42578125" style="301"/>
    <col min="4096" max="4096" width="25.28515625" style="301" customWidth="1"/>
    <col min="4097" max="4100" width="15.7109375" style="301" customWidth="1"/>
    <col min="4101" max="4351" width="11.42578125" style="301"/>
    <col min="4352" max="4352" width="25.28515625" style="301" customWidth="1"/>
    <col min="4353" max="4356" width="15.7109375" style="301" customWidth="1"/>
    <col min="4357" max="4607" width="11.42578125" style="301"/>
    <col min="4608" max="4608" width="25.28515625" style="301" customWidth="1"/>
    <col min="4609" max="4612" width="15.7109375" style="301" customWidth="1"/>
    <col min="4613" max="4863" width="11.42578125" style="301"/>
    <col min="4864" max="4864" width="25.28515625" style="301" customWidth="1"/>
    <col min="4865" max="4868" width="15.7109375" style="301" customWidth="1"/>
    <col min="4869" max="5119" width="11.42578125" style="301"/>
    <col min="5120" max="5120" width="25.28515625" style="301" customWidth="1"/>
    <col min="5121" max="5124" width="15.7109375" style="301" customWidth="1"/>
    <col min="5125" max="5375" width="11.42578125" style="301"/>
    <col min="5376" max="5376" width="25.28515625" style="301" customWidth="1"/>
    <col min="5377" max="5380" width="15.7109375" style="301" customWidth="1"/>
    <col min="5381" max="5631" width="11.42578125" style="301"/>
    <col min="5632" max="5632" width="25.28515625" style="301" customWidth="1"/>
    <col min="5633" max="5636" width="15.7109375" style="301" customWidth="1"/>
    <col min="5637" max="5887" width="11.42578125" style="301"/>
    <col min="5888" max="5888" width="25.28515625" style="301" customWidth="1"/>
    <col min="5889" max="5892" width="15.7109375" style="301" customWidth="1"/>
    <col min="5893" max="6143" width="11.42578125" style="301"/>
    <col min="6144" max="6144" width="25.28515625" style="301" customWidth="1"/>
    <col min="6145" max="6148" width="15.7109375" style="301" customWidth="1"/>
    <col min="6149" max="6399" width="11.42578125" style="301"/>
    <col min="6400" max="6400" width="25.28515625" style="301" customWidth="1"/>
    <col min="6401" max="6404" width="15.7109375" style="301" customWidth="1"/>
    <col min="6405" max="6655" width="11.42578125" style="301"/>
    <col min="6656" max="6656" width="25.28515625" style="301" customWidth="1"/>
    <col min="6657" max="6660" width="15.7109375" style="301" customWidth="1"/>
    <col min="6661" max="6911" width="11.42578125" style="301"/>
    <col min="6912" max="6912" width="25.28515625" style="301" customWidth="1"/>
    <col min="6913" max="6916" width="15.7109375" style="301" customWidth="1"/>
    <col min="6917" max="7167" width="11.42578125" style="301"/>
    <col min="7168" max="7168" width="25.28515625" style="301" customWidth="1"/>
    <col min="7169" max="7172" width="15.7109375" style="301" customWidth="1"/>
    <col min="7173" max="7423" width="11.42578125" style="301"/>
    <col min="7424" max="7424" width="25.28515625" style="301" customWidth="1"/>
    <col min="7425" max="7428" width="15.7109375" style="301" customWidth="1"/>
    <col min="7429" max="7679" width="11.42578125" style="301"/>
    <col min="7680" max="7680" width="25.28515625" style="301" customWidth="1"/>
    <col min="7681" max="7684" width="15.7109375" style="301" customWidth="1"/>
    <col min="7685" max="7935" width="11.42578125" style="301"/>
    <col min="7936" max="7936" width="25.28515625" style="301" customWidth="1"/>
    <col min="7937" max="7940" width="15.7109375" style="301" customWidth="1"/>
    <col min="7941" max="8191" width="11.42578125" style="301"/>
    <col min="8192" max="8192" width="25.28515625" style="301" customWidth="1"/>
    <col min="8193" max="8196" width="15.7109375" style="301" customWidth="1"/>
    <col min="8197" max="8447" width="11.42578125" style="301"/>
    <col min="8448" max="8448" width="25.28515625" style="301" customWidth="1"/>
    <col min="8449" max="8452" width="15.7109375" style="301" customWidth="1"/>
    <col min="8453" max="8703" width="11.42578125" style="301"/>
    <col min="8704" max="8704" width="25.28515625" style="301" customWidth="1"/>
    <col min="8705" max="8708" width="15.7109375" style="301" customWidth="1"/>
    <col min="8709" max="8959" width="11.42578125" style="301"/>
    <col min="8960" max="8960" width="25.28515625" style="301" customWidth="1"/>
    <col min="8961" max="8964" width="15.7109375" style="301" customWidth="1"/>
    <col min="8965" max="9215" width="11.42578125" style="301"/>
    <col min="9216" max="9216" width="25.28515625" style="301" customWidth="1"/>
    <col min="9217" max="9220" width="15.7109375" style="301" customWidth="1"/>
    <col min="9221" max="9471" width="11.42578125" style="301"/>
    <col min="9472" max="9472" width="25.28515625" style="301" customWidth="1"/>
    <col min="9473" max="9476" width="15.7109375" style="301" customWidth="1"/>
    <col min="9477" max="9727" width="11.42578125" style="301"/>
    <col min="9728" max="9728" width="25.28515625" style="301" customWidth="1"/>
    <col min="9729" max="9732" width="15.7109375" style="301" customWidth="1"/>
    <col min="9733" max="9983" width="11.42578125" style="301"/>
    <col min="9984" max="9984" width="25.28515625" style="301" customWidth="1"/>
    <col min="9985" max="9988" width="15.7109375" style="301" customWidth="1"/>
    <col min="9989" max="10239" width="11.42578125" style="301"/>
    <col min="10240" max="10240" width="25.28515625" style="301" customWidth="1"/>
    <col min="10241" max="10244" width="15.7109375" style="301" customWidth="1"/>
    <col min="10245" max="10495" width="11.42578125" style="301"/>
    <col min="10496" max="10496" width="25.28515625" style="301" customWidth="1"/>
    <col min="10497" max="10500" width="15.7109375" style="301" customWidth="1"/>
    <col min="10501" max="10751" width="11.42578125" style="301"/>
    <col min="10752" max="10752" width="25.28515625" style="301" customWidth="1"/>
    <col min="10753" max="10756" width="15.7109375" style="301" customWidth="1"/>
    <col min="10757" max="11007" width="11.42578125" style="301"/>
    <col min="11008" max="11008" width="25.28515625" style="301" customWidth="1"/>
    <col min="11009" max="11012" width="15.7109375" style="301" customWidth="1"/>
    <col min="11013" max="11263" width="11.42578125" style="301"/>
    <col min="11264" max="11264" width="25.28515625" style="301" customWidth="1"/>
    <col min="11265" max="11268" width="15.7109375" style="301" customWidth="1"/>
    <col min="11269" max="11519" width="11.42578125" style="301"/>
    <col min="11520" max="11520" width="25.28515625" style="301" customWidth="1"/>
    <col min="11521" max="11524" width="15.7109375" style="301" customWidth="1"/>
    <col min="11525" max="11775" width="11.42578125" style="301"/>
    <col min="11776" max="11776" width="25.28515625" style="301" customWidth="1"/>
    <col min="11777" max="11780" width="15.7109375" style="301" customWidth="1"/>
    <col min="11781" max="12031" width="11.42578125" style="301"/>
    <col min="12032" max="12032" width="25.28515625" style="301" customWidth="1"/>
    <col min="12033" max="12036" width="15.7109375" style="301" customWidth="1"/>
    <col min="12037" max="12287" width="11.42578125" style="301"/>
    <col min="12288" max="12288" width="25.28515625" style="301" customWidth="1"/>
    <col min="12289" max="12292" width="15.7109375" style="301" customWidth="1"/>
    <col min="12293" max="12543" width="11.42578125" style="301"/>
    <col min="12544" max="12544" width="25.28515625" style="301" customWidth="1"/>
    <col min="12545" max="12548" width="15.7109375" style="301" customWidth="1"/>
    <col min="12549" max="12799" width="11.42578125" style="301"/>
    <col min="12800" max="12800" width="25.28515625" style="301" customWidth="1"/>
    <col min="12801" max="12804" width="15.7109375" style="301" customWidth="1"/>
    <col min="12805" max="13055" width="11.42578125" style="301"/>
    <col min="13056" max="13056" width="25.28515625" style="301" customWidth="1"/>
    <col min="13057" max="13060" width="15.7109375" style="301" customWidth="1"/>
    <col min="13061" max="13311" width="11.42578125" style="301"/>
    <col min="13312" max="13312" width="25.28515625" style="301" customWidth="1"/>
    <col min="13313" max="13316" width="15.7109375" style="301" customWidth="1"/>
    <col min="13317" max="13567" width="11.42578125" style="301"/>
    <col min="13568" max="13568" width="25.28515625" style="301" customWidth="1"/>
    <col min="13569" max="13572" width="15.7109375" style="301" customWidth="1"/>
    <col min="13573" max="13823" width="11.42578125" style="301"/>
    <col min="13824" max="13824" width="25.28515625" style="301" customWidth="1"/>
    <col min="13825" max="13828" width="15.7109375" style="301" customWidth="1"/>
    <col min="13829" max="14079" width="11.42578125" style="301"/>
    <col min="14080" max="14080" width="25.28515625" style="301" customWidth="1"/>
    <col min="14081" max="14084" width="15.7109375" style="301" customWidth="1"/>
    <col min="14085" max="14335" width="11.42578125" style="301"/>
    <col min="14336" max="14336" width="25.28515625" style="301" customWidth="1"/>
    <col min="14337" max="14340" width="15.7109375" style="301" customWidth="1"/>
    <col min="14341" max="14591" width="11.42578125" style="301"/>
    <col min="14592" max="14592" width="25.28515625" style="301" customWidth="1"/>
    <col min="14593" max="14596" width="15.7109375" style="301" customWidth="1"/>
    <col min="14597" max="14847" width="11.42578125" style="301"/>
    <col min="14848" max="14848" width="25.28515625" style="301" customWidth="1"/>
    <col min="14849" max="14852" width="15.7109375" style="301" customWidth="1"/>
    <col min="14853" max="15103" width="11.42578125" style="301"/>
    <col min="15104" max="15104" width="25.28515625" style="301" customWidth="1"/>
    <col min="15105" max="15108" width="15.7109375" style="301" customWidth="1"/>
    <col min="15109" max="15359" width="11.42578125" style="301"/>
    <col min="15360" max="15360" width="25.28515625" style="301" customWidth="1"/>
    <col min="15361" max="15364" width="15.7109375" style="301" customWidth="1"/>
    <col min="15365" max="15615" width="11.42578125" style="301"/>
    <col min="15616" max="15616" width="25.28515625" style="301" customWidth="1"/>
    <col min="15617" max="15620" width="15.7109375" style="301" customWidth="1"/>
    <col min="15621" max="15871" width="11.42578125" style="301"/>
    <col min="15872" max="15872" width="25.28515625" style="301" customWidth="1"/>
    <col min="15873" max="15876" width="15.7109375" style="301" customWidth="1"/>
    <col min="15877" max="16127" width="11.42578125" style="301"/>
    <col min="16128" max="16128" width="25.28515625" style="301" customWidth="1"/>
    <col min="16129" max="16132" width="15.7109375" style="301" customWidth="1"/>
    <col min="16133" max="16384" width="11.42578125" style="301"/>
  </cols>
  <sheetData>
    <row r="1" spans="1:14" s="283" customFormat="1" ht="22.15" customHeight="1">
      <c r="A1" s="97" t="str">
        <f>CONCATENATE(Inhalt_K12!B39,"   ",Inhalt_K12!C39)</f>
        <v>1214   Direktwahl des Bürgermeisters der Hansestadt Lübeck 2023 nach Kandidat:innen</v>
      </c>
      <c r="B1" s="281"/>
      <c r="C1" s="281"/>
      <c r="D1" s="281"/>
      <c r="E1" s="281"/>
      <c r="F1" s="282"/>
      <c r="G1" s="282"/>
      <c r="H1" s="282"/>
    </row>
    <row r="2" spans="1:14" s="286" customFormat="1" ht="6" customHeight="1">
      <c r="A2" s="284"/>
      <c r="B2" s="285"/>
      <c r="C2" s="285"/>
      <c r="D2" s="285"/>
      <c r="E2" s="285"/>
      <c r="F2" s="285"/>
      <c r="G2" s="285"/>
      <c r="H2" s="285"/>
      <c r="I2" s="285"/>
      <c r="J2" s="285"/>
      <c r="K2" s="285"/>
      <c r="L2" s="285"/>
      <c r="M2" s="285"/>
      <c r="N2" s="285"/>
    </row>
    <row r="3" spans="1:14" s="287" customFormat="1" ht="27.75" customHeight="1">
      <c r="A3" s="577" t="s">
        <v>132</v>
      </c>
      <c r="B3" s="579" t="s">
        <v>344</v>
      </c>
      <c r="C3" s="580"/>
      <c r="D3" s="579" t="s">
        <v>345</v>
      </c>
      <c r="E3" s="580"/>
    </row>
    <row r="4" spans="1:14" s="287" customFormat="1" ht="15" customHeight="1">
      <c r="A4" s="578"/>
      <c r="B4" s="288" t="s">
        <v>86</v>
      </c>
      <c r="C4" s="289" t="s">
        <v>107</v>
      </c>
      <c r="D4" s="288" t="s">
        <v>86</v>
      </c>
      <c r="E4" s="289" t="s">
        <v>107</v>
      </c>
    </row>
    <row r="5" spans="1:14" s="7" customFormat="1" ht="19.149999999999999" customHeight="1">
      <c r="A5" s="195" t="s">
        <v>88</v>
      </c>
      <c r="B5" s="196">
        <v>174393</v>
      </c>
      <c r="C5" s="141" t="s">
        <v>123</v>
      </c>
      <c r="D5" s="196">
        <v>174197</v>
      </c>
      <c r="E5" s="141" t="s">
        <v>123</v>
      </c>
    </row>
    <row r="6" spans="1:14" s="7" customFormat="1" ht="12" customHeight="1">
      <c r="A6" s="195" t="s">
        <v>307</v>
      </c>
      <c r="B6" s="196">
        <v>64483</v>
      </c>
      <c r="C6" s="197">
        <f>B6/B5*100</f>
        <v>36.975681363357474</v>
      </c>
      <c r="D6" s="196">
        <v>47230</v>
      </c>
      <c r="E6" s="197">
        <f>D6/D5*100</f>
        <v>27.112981279815379</v>
      </c>
    </row>
    <row r="7" spans="1:14" s="7" customFormat="1" ht="12" customHeight="1">
      <c r="A7" s="195" t="s">
        <v>133</v>
      </c>
      <c r="B7" s="196">
        <v>19969</v>
      </c>
      <c r="C7" s="197">
        <f>B7/B6*100</f>
        <v>30.96785199199789</v>
      </c>
      <c r="D7" s="196">
        <v>18128</v>
      </c>
      <c r="E7" s="197">
        <f>D7/D6*100</f>
        <v>38.382384077916576</v>
      </c>
    </row>
    <row r="8" spans="1:14" s="7" customFormat="1" ht="16.5" customHeight="1">
      <c r="A8" s="195" t="s">
        <v>90</v>
      </c>
      <c r="B8" s="196">
        <v>596</v>
      </c>
      <c r="C8" s="197">
        <f>B8/B6*100</f>
        <v>0.92427461501481023</v>
      </c>
      <c r="D8" s="196">
        <v>618</v>
      </c>
      <c r="E8" s="197">
        <f>D8/D6*100</f>
        <v>1.3084903662926106</v>
      </c>
    </row>
    <row r="9" spans="1:14" s="7" customFormat="1" ht="12" customHeight="1">
      <c r="A9" s="195" t="s">
        <v>91</v>
      </c>
      <c r="B9" s="196">
        <v>63887</v>
      </c>
      <c r="C9" s="197">
        <f>B9/B6*100</f>
        <v>99.075725384985191</v>
      </c>
      <c r="D9" s="196">
        <v>46612</v>
      </c>
      <c r="E9" s="197">
        <f>D9/D6*100</f>
        <v>98.691509633707383</v>
      </c>
    </row>
    <row r="10" spans="1:14" s="7" customFormat="1" ht="13.5" customHeight="1">
      <c r="A10" s="195" t="s">
        <v>134</v>
      </c>
      <c r="B10" s="196"/>
      <c r="C10" s="197"/>
      <c r="D10" s="196"/>
      <c r="E10" s="197"/>
      <c r="F10" s="7" t="s">
        <v>356</v>
      </c>
    </row>
    <row r="11" spans="1:14" s="291" customFormat="1" ht="20.85" customHeight="1">
      <c r="A11" s="292" t="s">
        <v>786</v>
      </c>
      <c r="B11" s="290">
        <v>2762</v>
      </c>
      <c r="C11" s="293">
        <v>4.3</v>
      </c>
      <c r="D11" s="294" t="s">
        <v>143</v>
      </c>
      <c r="E11" s="293" t="s">
        <v>123</v>
      </c>
      <c r="F11" s="309" t="s">
        <v>346</v>
      </c>
      <c r="G11" s="310"/>
      <c r="H11" s="295"/>
    </row>
    <row r="12" spans="1:14" s="291" customFormat="1" ht="12.75" customHeight="1">
      <c r="A12" s="292" t="s">
        <v>787</v>
      </c>
      <c r="B12" s="290">
        <v>3955</v>
      </c>
      <c r="C12" s="293">
        <v>6.2</v>
      </c>
      <c r="D12" s="294" t="s">
        <v>143</v>
      </c>
      <c r="E12" s="293" t="s">
        <v>123</v>
      </c>
      <c r="F12" s="311" t="s">
        <v>347</v>
      </c>
      <c r="G12" s="310"/>
      <c r="H12" s="295"/>
    </row>
    <row r="13" spans="1:14" s="291" customFormat="1" ht="12.75" customHeight="1">
      <c r="A13" s="292" t="s">
        <v>788</v>
      </c>
      <c r="B13" s="290">
        <v>14912</v>
      </c>
      <c r="C13" s="293">
        <v>23.3</v>
      </c>
      <c r="D13" s="294" t="s">
        <v>143</v>
      </c>
      <c r="E13" s="293" t="s">
        <v>123</v>
      </c>
      <c r="F13" s="311" t="s">
        <v>348</v>
      </c>
      <c r="G13" s="310"/>
      <c r="H13" s="295"/>
    </row>
    <row r="14" spans="1:14" s="300" customFormat="1" ht="12.75" customHeight="1">
      <c r="A14" s="296" t="s">
        <v>789</v>
      </c>
      <c r="B14" s="297">
        <v>27166</v>
      </c>
      <c r="C14" s="298">
        <v>42.5</v>
      </c>
      <c r="D14" s="297">
        <v>30692</v>
      </c>
      <c r="E14" s="298">
        <v>65.8</v>
      </c>
      <c r="F14" s="311" t="s">
        <v>349</v>
      </c>
      <c r="G14" s="310"/>
      <c r="H14" s="299"/>
    </row>
    <row r="15" spans="1:14" s="304" customFormat="1" ht="12.75" customHeight="1">
      <c r="A15" s="296" t="s">
        <v>790</v>
      </c>
      <c r="B15" s="297">
        <v>15092</v>
      </c>
      <c r="C15" s="298">
        <v>23.6</v>
      </c>
      <c r="D15" s="297">
        <v>15920</v>
      </c>
      <c r="E15" s="298">
        <v>34.200000000000003</v>
      </c>
      <c r="F15" s="459" t="s">
        <v>350</v>
      </c>
      <c r="G15" s="460"/>
      <c r="H15" s="461"/>
    </row>
    <row r="16" spans="1:14" s="304" customFormat="1" ht="20.25" customHeight="1">
      <c r="A16" s="569" t="s">
        <v>297</v>
      </c>
      <c r="B16" s="569"/>
      <c r="C16" s="569"/>
      <c r="D16" s="302"/>
      <c r="E16" s="302"/>
      <c r="F16" s="309"/>
      <c r="G16" s="309"/>
      <c r="H16" s="303"/>
    </row>
    <row r="17" spans="1:8" s="283" customFormat="1" ht="30.75" customHeight="1">
      <c r="A17" s="97" t="s">
        <v>804</v>
      </c>
      <c r="B17" s="281"/>
      <c r="C17" s="281"/>
      <c r="D17" s="281"/>
      <c r="E17" s="281"/>
      <c r="F17" s="312"/>
      <c r="G17" s="312"/>
      <c r="H17" s="282"/>
    </row>
    <row r="18" spans="1:8" ht="12.75" customHeight="1">
      <c r="A18" s="305" t="s">
        <v>351</v>
      </c>
      <c r="F18" s="306"/>
      <c r="G18" s="306"/>
    </row>
    <row r="19" spans="1:8" ht="18" customHeight="1">
      <c r="F19" s="306"/>
      <c r="G19" s="306"/>
    </row>
    <row r="20" spans="1:8" ht="46.5" customHeight="1">
      <c r="F20" s="306"/>
      <c r="G20" s="306"/>
    </row>
    <row r="21" spans="1:8" ht="27" customHeight="1">
      <c r="F21" s="313" t="s">
        <v>807</v>
      </c>
      <c r="G21" s="306">
        <v>5.3</v>
      </c>
    </row>
    <row r="22" spans="1:8" ht="16.5" customHeight="1">
      <c r="F22" s="313" t="s">
        <v>808</v>
      </c>
      <c r="G22" s="306">
        <v>15.9</v>
      </c>
    </row>
    <row r="23" spans="1:8" ht="21" customHeight="1">
      <c r="F23" s="313" t="s">
        <v>809</v>
      </c>
      <c r="G23" s="306">
        <v>24.5</v>
      </c>
    </row>
    <row r="24" spans="1:8" ht="12.75">
      <c r="F24" s="313" t="s">
        <v>352</v>
      </c>
      <c r="G24" s="306">
        <v>27.1</v>
      </c>
    </row>
    <row r="25" spans="1:8" ht="12.75">
      <c r="F25" s="306"/>
      <c r="G25" s="306"/>
    </row>
    <row r="26" spans="1:8" ht="12.75">
      <c r="F26" s="313" t="s">
        <v>807</v>
      </c>
      <c r="G26" s="306"/>
    </row>
    <row r="27" spans="1:8" ht="12.75">
      <c r="F27" s="313" t="s">
        <v>808</v>
      </c>
      <c r="G27" s="306"/>
    </row>
    <row r="28" spans="1:8" ht="12.75">
      <c r="F28" s="313" t="s">
        <v>810</v>
      </c>
    </row>
    <row r="29" spans="1:8" ht="12.75">
      <c r="A29" s="306"/>
      <c r="B29" s="307"/>
      <c r="C29" s="307"/>
      <c r="D29" s="307"/>
      <c r="E29" s="307"/>
      <c r="F29" s="313" t="s">
        <v>352</v>
      </c>
    </row>
    <row r="30" spans="1:8" ht="15" customHeight="1">
      <c r="A30" s="306" t="s">
        <v>298</v>
      </c>
    </row>
    <row r="31" spans="1:8" ht="15" customHeight="1"/>
    <row r="32" spans="1:8" ht="17.25" customHeight="1">
      <c r="A32" s="97" t="s">
        <v>781</v>
      </c>
    </row>
    <row r="33" spans="1:8" ht="15" customHeight="1">
      <c r="A33" s="305" t="s">
        <v>353</v>
      </c>
    </row>
    <row r="34" spans="1:8" ht="21.75" customHeight="1"/>
    <row r="35" spans="1:8" ht="22.5" customHeight="1"/>
    <row r="37" spans="1:8" ht="18" customHeight="1"/>
    <row r="38" spans="1:8" ht="35.25" customHeight="1"/>
    <row r="39" spans="1:8" ht="15.75" customHeight="1">
      <c r="A39" s="308" t="s">
        <v>354</v>
      </c>
    </row>
    <row r="40" spans="1:8" s="306" customFormat="1" ht="12.75" customHeight="1">
      <c r="A40" s="308" t="s">
        <v>355</v>
      </c>
      <c r="F40" s="309"/>
      <c r="G40" s="309"/>
      <c r="H40" s="309"/>
    </row>
    <row r="41" spans="1:8" ht="19.5" customHeight="1">
      <c r="A41" s="306" t="s">
        <v>298</v>
      </c>
    </row>
  </sheetData>
  <mergeCells count="4">
    <mergeCell ref="A3:A4"/>
    <mergeCell ref="B3:C3"/>
    <mergeCell ref="D3:E3"/>
    <mergeCell ref="A16:C16"/>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BV87"/>
  <sheetViews>
    <sheetView showGridLines="0" view="pageLayout" topLeftCell="A63" zoomScaleNormal="120" zoomScaleSheetLayoutView="100" workbookViewId="0">
      <selection activeCell="A85" sqref="A85:BT85"/>
    </sheetView>
  </sheetViews>
  <sheetFormatPr baseColWidth="10" defaultRowHeight="11.25" outlineLevelCol="2"/>
  <cols>
    <col min="1" max="1" width="7.5703125" style="43" customWidth="1"/>
    <col min="2" max="3" width="7.28515625" style="44" customWidth="1"/>
    <col min="4" max="4" width="6.85546875" style="44" hidden="1" customWidth="1" outlineLevel="1"/>
    <col min="5" max="5" width="8.5703125" style="45" hidden="1" customWidth="1" outlineLevel="1"/>
    <col min="6" max="6" width="7.140625" style="44" hidden="1" customWidth="1" outlineLevel="1"/>
    <col min="7" max="7" width="7.140625" style="44" hidden="1" customWidth="1" outlineLevel="1" collapsed="1"/>
    <col min="8" max="12" width="7.140625" style="44" hidden="1" customWidth="1" outlineLevel="1"/>
    <col min="13" max="16" width="7.7109375" style="44" hidden="1" customWidth="1" outlineLevel="2"/>
    <col min="17" max="17" width="7.42578125" style="44" hidden="1" customWidth="1" outlineLevel="2"/>
    <col min="18" max="18" width="7.5703125" style="44" hidden="1" customWidth="1" outlineLevel="2"/>
    <col min="19" max="20" width="6.28515625" style="44" hidden="1" customWidth="1" outlineLevel="2"/>
    <col min="21" max="21" width="5.85546875" style="44" hidden="1" customWidth="1" outlineLevel="2"/>
    <col min="22" max="38" width="6.28515625" style="44" hidden="1" customWidth="1" outlineLevel="2"/>
    <col min="39" max="39" width="6.5703125" style="44" hidden="1" customWidth="1" outlineLevel="2"/>
    <col min="40" max="62" width="6.28515625" style="44" hidden="1" customWidth="1" outlineLevel="2"/>
    <col min="63" max="63" width="11.7109375" style="43" hidden="1" customWidth="1" outlineLevel="1"/>
    <col min="64" max="64" width="7.28515625" style="51" customWidth="1" collapsed="1"/>
    <col min="65" max="65" width="7.28515625" style="44" customWidth="1"/>
    <col min="66" max="72" width="6.7109375" style="44" customWidth="1"/>
    <col min="73" max="73" width="11.42578125" style="44" hidden="1" customWidth="1" outlineLevel="1"/>
    <col min="74" max="74" width="11.42578125" style="44" collapsed="1"/>
    <col min="75" max="256" width="11.42578125" style="44"/>
    <col min="257" max="257" width="9.7109375" style="44" customWidth="1"/>
    <col min="258" max="259" width="9" style="44" customWidth="1"/>
    <col min="260" max="319" width="0" style="44" hidden="1" customWidth="1"/>
    <col min="320" max="320" width="8.7109375" style="44" customWidth="1"/>
    <col min="321" max="321" width="7.28515625" style="44" customWidth="1"/>
    <col min="322" max="322" width="7.5703125" style="44" customWidth="1"/>
    <col min="323" max="323" width="8" style="44" customWidth="1"/>
    <col min="324" max="324" width="7.7109375" style="44" customWidth="1"/>
    <col min="325" max="325" width="7.28515625" style="44" customWidth="1"/>
    <col min="326" max="327" width="6.28515625" style="44" customWidth="1"/>
    <col min="328" max="328" width="6.42578125" style="44" customWidth="1"/>
    <col min="329" max="512" width="11.42578125" style="44"/>
    <col min="513" max="513" width="9.7109375" style="44" customWidth="1"/>
    <col min="514" max="515" width="9" style="44" customWidth="1"/>
    <col min="516" max="575" width="0" style="44" hidden="1" customWidth="1"/>
    <col min="576" max="576" width="8.7109375" style="44" customWidth="1"/>
    <col min="577" max="577" width="7.28515625" style="44" customWidth="1"/>
    <col min="578" max="578" width="7.5703125" style="44" customWidth="1"/>
    <col min="579" max="579" width="8" style="44" customWidth="1"/>
    <col min="580" max="580" width="7.7109375" style="44" customWidth="1"/>
    <col min="581" max="581" width="7.28515625" style="44" customWidth="1"/>
    <col min="582" max="583" width="6.28515625" style="44" customWidth="1"/>
    <col min="584" max="584" width="6.42578125" style="44" customWidth="1"/>
    <col min="585" max="768" width="11.42578125" style="44"/>
    <col min="769" max="769" width="9.7109375" style="44" customWidth="1"/>
    <col min="770" max="771" width="9" style="44" customWidth="1"/>
    <col min="772" max="831" width="0" style="44" hidden="1" customWidth="1"/>
    <col min="832" max="832" width="8.7109375" style="44" customWidth="1"/>
    <col min="833" max="833" width="7.28515625" style="44" customWidth="1"/>
    <col min="834" max="834" width="7.5703125" style="44" customWidth="1"/>
    <col min="835" max="835" width="8" style="44" customWidth="1"/>
    <col min="836" max="836" width="7.7109375" style="44" customWidth="1"/>
    <col min="837" max="837" width="7.28515625" style="44" customWidth="1"/>
    <col min="838" max="839" width="6.28515625" style="44" customWidth="1"/>
    <col min="840" max="840" width="6.42578125" style="44" customWidth="1"/>
    <col min="841" max="1024" width="11.42578125" style="44"/>
    <col min="1025" max="1025" width="9.7109375" style="44" customWidth="1"/>
    <col min="1026" max="1027" width="9" style="44" customWidth="1"/>
    <col min="1028" max="1087" width="0" style="44" hidden="1" customWidth="1"/>
    <col min="1088" max="1088" width="8.7109375" style="44" customWidth="1"/>
    <col min="1089" max="1089" width="7.28515625" style="44" customWidth="1"/>
    <col min="1090" max="1090" width="7.5703125" style="44" customWidth="1"/>
    <col min="1091" max="1091" width="8" style="44" customWidth="1"/>
    <col min="1092" max="1092" width="7.7109375" style="44" customWidth="1"/>
    <col min="1093" max="1093" width="7.28515625" style="44" customWidth="1"/>
    <col min="1094" max="1095" width="6.28515625" style="44" customWidth="1"/>
    <col min="1096" max="1096" width="6.42578125" style="44" customWidth="1"/>
    <col min="1097" max="1280" width="11.42578125" style="44"/>
    <col min="1281" max="1281" width="9.7109375" style="44" customWidth="1"/>
    <col min="1282" max="1283" width="9" style="44" customWidth="1"/>
    <col min="1284" max="1343" width="0" style="44" hidden="1" customWidth="1"/>
    <col min="1344" max="1344" width="8.7109375" style="44" customWidth="1"/>
    <col min="1345" max="1345" width="7.28515625" style="44" customWidth="1"/>
    <col min="1346" max="1346" width="7.5703125" style="44" customWidth="1"/>
    <col min="1347" max="1347" width="8" style="44" customWidth="1"/>
    <col min="1348" max="1348" width="7.7109375" style="44" customWidth="1"/>
    <col min="1349" max="1349" width="7.28515625" style="44" customWidth="1"/>
    <col min="1350" max="1351" width="6.28515625" style="44" customWidth="1"/>
    <col min="1352" max="1352" width="6.42578125" style="44" customWidth="1"/>
    <col min="1353" max="1536" width="11.42578125" style="44"/>
    <col min="1537" max="1537" width="9.7109375" style="44" customWidth="1"/>
    <col min="1538" max="1539" width="9" style="44" customWidth="1"/>
    <col min="1540" max="1599" width="0" style="44" hidden="1" customWidth="1"/>
    <col min="1600" max="1600" width="8.7109375" style="44" customWidth="1"/>
    <col min="1601" max="1601" width="7.28515625" style="44" customWidth="1"/>
    <col min="1602" max="1602" width="7.5703125" style="44" customWidth="1"/>
    <col min="1603" max="1603" width="8" style="44" customWidth="1"/>
    <col min="1604" max="1604" width="7.7109375" style="44" customWidth="1"/>
    <col min="1605" max="1605" width="7.28515625" style="44" customWidth="1"/>
    <col min="1606" max="1607" width="6.28515625" style="44" customWidth="1"/>
    <col min="1608" max="1608" width="6.42578125" style="44" customWidth="1"/>
    <col min="1609" max="1792" width="11.42578125" style="44"/>
    <col min="1793" max="1793" width="9.7109375" style="44" customWidth="1"/>
    <col min="1794" max="1795" width="9" style="44" customWidth="1"/>
    <col min="1796" max="1855" width="0" style="44" hidden="1" customWidth="1"/>
    <col min="1856" max="1856" width="8.7109375" style="44" customWidth="1"/>
    <col min="1857" max="1857" width="7.28515625" style="44" customWidth="1"/>
    <col min="1858" max="1858" width="7.5703125" style="44" customWidth="1"/>
    <col min="1859" max="1859" width="8" style="44" customWidth="1"/>
    <col min="1860" max="1860" width="7.7109375" style="44" customWidth="1"/>
    <col min="1861" max="1861" width="7.28515625" style="44" customWidth="1"/>
    <col min="1862" max="1863" width="6.28515625" style="44" customWidth="1"/>
    <col min="1864" max="1864" width="6.42578125" style="44" customWidth="1"/>
    <col min="1865" max="2048" width="11.42578125" style="44"/>
    <col min="2049" max="2049" width="9.7109375" style="44" customWidth="1"/>
    <col min="2050" max="2051" width="9" style="44" customWidth="1"/>
    <col min="2052" max="2111" width="0" style="44" hidden="1" customWidth="1"/>
    <col min="2112" max="2112" width="8.7109375" style="44" customWidth="1"/>
    <col min="2113" max="2113" width="7.28515625" style="44" customWidth="1"/>
    <col min="2114" max="2114" width="7.5703125" style="44" customWidth="1"/>
    <col min="2115" max="2115" width="8" style="44" customWidth="1"/>
    <col min="2116" max="2116" width="7.7109375" style="44" customWidth="1"/>
    <col min="2117" max="2117" width="7.28515625" style="44" customWidth="1"/>
    <col min="2118" max="2119" width="6.28515625" style="44" customWidth="1"/>
    <col min="2120" max="2120" width="6.42578125" style="44" customWidth="1"/>
    <col min="2121" max="2304" width="11.42578125" style="44"/>
    <col min="2305" max="2305" width="9.7109375" style="44" customWidth="1"/>
    <col min="2306" max="2307" width="9" style="44" customWidth="1"/>
    <col min="2308" max="2367" width="0" style="44" hidden="1" customWidth="1"/>
    <col min="2368" max="2368" width="8.7109375" style="44" customWidth="1"/>
    <col min="2369" max="2369" width="7.28515625" style="44" customWidth="1"/>
    <col min="2370" max="2370" width="7.5703125" style="44" customWidth="1"/>
    <col min="2371" max="2371" width="8" style="44" customWidth="1"/>
    <col min="2372" max="2372" width="7.7109375" style="44" customWidth="1"/>
    <col min="2373" max="2373" width="7.28515625" style="44" customWidth="1"/>
    <col min="2374" max="2375" width="6.28515625" style="44" customWidth="1"/>
    <col min="2376" max="2376" width="6.42578125" style="44" customWidth="1"/>
    <col min="2377" max="2560" width="11.42578125" style="44"/>
    <col min="2561" max="2561" width="9.7109375" style="44" customWidth="1"/>
    <col min="2562" max="2563" width="9" style="44" customWidth="1"/>
    <col min="2564" max="2623" width="0" style="44" hidden="1" customWidth="1"/>
    <col min="2624" max="2624" width="8.7109375" style="44" customWidth="1"/>
    <col min="2625" max="2625" width="7.28515625" style="44" customWidth="1"/>
    <col min="2626" max="2626" width="7.5703125" style="44" customWidth="1"/>
    <col min="2627" max="2627" width="8" style="44" customWidth="1"/>
    <col min="2628" max="2628" width="7.7109375" style="44" customWidth="1"/>
    <col min="2629" max="2629" width="7.28515625" style="44" customWidth="1"/>
    <col min="2630" max="2631" width="6.28515625" style="44" customWidth="1"/>
    <col min="2632" max="2632" width="6.42578125" style="44" customWidth="1"/>
    <col min="2633" max="2816" width="11.42578125" style="44"/>
    <col min="2817" max="2817" width="9.7109375" style="44" customWidth="1"/>
    <col min="2818" max="2819" width="9" style="44" customWidth="1"/>
    <col min="2820" max="2879" width="0" style="44" hidden="1" customWidth="1"/>
    <col min="2880" max="2880" width="8.7109375" style="44" customWidth="1"/>
    <col min="2881" max="2881" width="7.28515625" style="44" customWidth="1"/>
    <col min="2882" max="2882" width="7.5703125" style="44" customWidth="1"/>
    <col min="2883" max="2883" width="8" style="44" customWidth="1"/>
    <col min="2884" max="2884" width="7.7109375" style="44" customWidth="1"/>
    <col min="2885" max="2885" width="7.28515625" style="44" customWidth="1"/>
    <col min="2886" max="2887" width="6.28515625" style="44" customWidth="1"/>
    <col min="2888" max="2888" width="6.42578125" style="44" customWidth="1"/>
    <col min="2889" max="3072" width="11.42578125" style="44"/>
    <col min="3073" max="3073" width="9.7109375" style="44" customWidth="1"/>
    <col min="3074" max="3075" width="9" style="44" customWidth="1"/>
    <col min="3076" max="3135" width="0" style="44" hidden="1" customWidth="1"/>
    <col min="3136" max="3136" width="8.7109375" style="44" customWidth="1"/>
    <col min="3137" max="3137" width="7.28515625" style="44" customWidth="1"/>
    <col min="3138" max="3138" width="7.5703125" style="44" customWidth="1"/>
    <col min="3139" max="3139" width="8" style="44" customWidth="1"/>
    <col min="3140" max="3140" width="7.7109375" style="44" customWidth="1"/>
    <col min="3141" max="3141" width="7.28515625" style="44" customWidth="1"/>
    <col min="3142" max="3143" width="6.28515625" style="44" customWidth="1"/>
    <col min="3144" max="3144" width="6.42578125" style="44" customWidth="1"/>
    <col min="3145" max="3328" width="11.42578125" style="44"/>
    <col min="3329" max="3329" width="9.7109375" style="44" customWidth="1"/>
    <col min="3330" max="3331" width="9" style="44" customWidth="1"/>
    <col min="3332" max="3391" width="0" style="44" hidden="1" customWidth="1"/>
    <col min="3392" max="3392" width="8.7109375" style="44" customWidth="1"/>
    <col min="3393" max="3393" width="7.28515625" style="44" customWidth="1"/>
    <col min="3394" max="3394" width="7.5703125" style="44" customWidth="1"/>
    <col min="3395" max="3395" width="8" style="44" customWidth="1"/>
    <col min="3396" max="3396" width="7.7109375" style="44" customWidth="1"/>
    <col min="3397" max="3397" width="7.28515625" style="44" customWidth="1"/>
    <col min="3398" max="3399" width="6.28515625" style="44" customWidth="1"/>
    <col min="3400" max="3400" width="6.42578125" style="44" customWidth="1"/>
    <col min="3401" max="3584" width="11.42578125" style="44"/>
    <col min="3585" max="3585" width="9.7109375" style="44" customWidth="1"/>
    <col min="3586" max="3587" width="9" style="44" customWidth="1"/>
    <col min="3588" max="3647" width="0" style="44" hidden="1" customWidth="1"/>
    <col min="3648" max="3648" width="8.7109375" style="44" customWidth="1"/>
    <col min="3649" max="3649" width="7.28515625" style="44" customWidth="1"/>
    <col min="3650" max="3650" width="7.5703125" style="44" customWidth="1"/>
    <col min="3651" max="3651" width="8" style="44" customWidth="1"/>
    <col min="3652" max="3652" width="7.7109375" style="44" customWidth="1"/>
    <col min="3653" max="3653" width="7.28515625" style="44" customWidth="1"/>
    <col min="3654" max="3655" width="6.28515625" style="44" customWidth="1"/>
    <col min="3656" max="3656" width="6.42578125" style="44" customWidth="1"/>
    <col min="3657" max="3840" width="11.42578125" style="44"/>
    <col min="3841" max="3841" width="9.7109375" style="44" customWidth="1"/>
    <col min="3842" max="3843" width="9" style="44" customWidth="1"/>
    <col min="3844" max="3903" width="0" style="44" hidden="1" customWidth="1"/>
    <col min="3904" max="3904" width="8.7109375" style="44" customWidth="1"/>
    <col min="3905" max="3905" width="7.28515625" style="44" customWidth="1"/>
    <col min="3906" max="3906" width="7.5703125" style="44" customWidth="1"/>
    <col min="3907" max="3907" width="8" style="44" customWidth="1"/>
    <col min="3908" max="3908" width="7.7109375" style="44" customWidth="1"/>
    <col min="3909" max="3909" width="7.28515625" style="44" customWidth="1"/>
    <col min="3910" max="3911" width="6.28515625" style="44" customWidth="1"/>
    <col min="3912" max="3912" width="6.42578125" style="44" customWidth="1"/>
    <col min="3913" max="4096" width="11.42578125" style="44"/>
    <col min="4097" max="4097" width="9.7109375" style="44" customWidth="1"/>
    <col min="4098" max="4099" width="9" style="44" customWidth="1"/>
    <col min="4100" max="4159" width="0" style="44" hidden="1" customWidth="1"/>
    <col min="4160" max="4160" width="8.7109375" style="44" customWidth="1"/>
    <col min="4161" max="4161" width="7.28515625" style="44" customWidth="1"/>
    <col min="4162" max="4162" width="7.5703125" style="44" customWidth="1"/>
    <col min="4163" max="4163" width="8" style="44" customWidth="1"/>
    <col min="4164" max="4164" width="7.7109375" style="44" customWidth="1"/>
    <col min="4165" max="4165" width="7.28515625" style="44" customWidth="1"/>
    <col min="4166" max="4167" width="6.28515625" style="44" customWidth="1"/>
    <col min="4168" max="4168" width="6.42578125" style="44" customWidth="1"/>
    <col min="4169" max="4352" width="11.42578125" style="44"/>
    <col min="4353" max="4353" width="9.7109375" style="44" customWidth="1"/>
    <col min="4354" max="4355" width="9" style="44" customWidth="1"/>
    <col min="4356" max="4415" width="0" style="44" hidden="1" customWidth="1"/>
    <col min="4416" max="4416" width="8.7109375" style="44" customWidth="1"/>
    <col min="4417" max="4417" width="7.28515625" style="44" customWidth="1"/>
    <col min="4418" max="4418" width="7.5703125" style="44" customWidth="1"/>
    <col min="4419" max="4419" width="8" style="44" customWidth="1"/>
    <col min="4420" max="4420" width="7.7109375" style="44" customWidth="1"/>
    <col min="4421" max="4421" width="7.28515625" style="44" customWidth="1"/>
    <col min="4422" max="4423" width="6.28515625" style="44" customWidth="1"/>
    <col min="4424" max="4424" width="6.42578125" style="44" customWidth="1"/>
    <col min="4425" max="4608" width="11.42578125" style="44"/>
    <col min="4609" max="4609" width="9.7109375" style="44" customWidth="1"/>
    <col min="4610" max="4611" width="9" style="44" customWidth="1"/>
    <col min="4612" max="4671" width="0" style="44" hidden="1" customWidth="1"/>
    <col min="4672" max="4672" width="8.7109375" style="44" customWidth="1"/>
    <col min="4673" max="4673" width="7.28515625" style="44" customWidth="1"/>
    <col min="4674" max="4674" width="7.5703125" style="44" customWidth="1"/>
    <col min="4675" max="4675" width="8" style="44" customWidth="1"/>
    <col min="4676" max="4676" width="7.7109375" style="44" customWidth="1"/>
    <col min="4677" max="4677" width="7.28515625" style="44" customWidth="1"/>
    <col min="4678" max="4679" width="6.28515625" style="44" customWidth="1"/>
    <col min="4680" max="4680" width="6.42578125" style="44" customWidth="1"/>
    <col min="4681" max="4864" width="11.42578125" style="44"/>
    <col min="4865" max="4865" width="9.7109375" style="44" customWidth="1"/>
    <col min="4866" max="4867" width="9" style="44" customWidth="1"/>
    <col min="4868" max="4927" width="0" style="44" hidden="1" customWidth="1"/>
    <col min="4928" max="4928" width="8.7109375" style="44" customWidth="1"/>
    <col min="4929" max="4929" width="7.28515625" style="44" customWidth="1"/>
    <col min="4930" max="4930" width="7.5703125" style="44" customWidth="1"/>
    <col min="4931" max="4931" width="8" style="44" customWidth="1"/>
    <col min="4932" max="4932" width="7.7109375" style="44" customWidth="1"/>
    <col min="4933" max="4933" width="7.28515625" style="44" customWidth="1"/>
    <col min="4934" max="4935" width="6.28515625" style="44" customWidth="1"/>
    <col min="4936" max="4936" width="6.42578125" style="44" customWidth="1"/>
    <col min="4937" max="5120" width="11.42578125" style="44"/>
    <col min="5121" max="5121" width="9.7109375" style="44" customWidth="1"/>
    <col min="5122" max="5123" width="9" style="44" customWidth="1"/>
    <col min="5124" max="5183" width="0" style="44" hidden="1" customWidth="1"/>
    <col min="5184" max="5184" width="8.7109375" style="44" customWidth="1"/>
    <col min="5185" max="5185" width="7.28515625" style="44" customWidth="1"/>
    <col min="5186" max="5186" width="7.5703125" style="44" customWidth="1"/>
    <col min="5187" max="5187" width="8" style="44" customWidth="1"/>
    <col min="5188" max="5188" width="7.7109375" style="44" customWidth="1"/>
    <col min="5189" max="5189" width="7.28515625" style="44" customWidth="1"/>
    <col min="5190" max="5191" width="6.28515625" style="44" customWidth="1"/>
    <col min="5192" max="5192" width="6.42578125" style="44" customWidth="1"/>
    <col min="5193" max="5376" width="11.42578125" style="44"/>
    <col min="5377" max="5377" width="9.7109375" style="44" customWidth="1"/>
    <col min="5378" max="5379" width="9" style="44" customWidth="1"/>
    <col min="5380" max="5439" width="0" style="44" hidden="1" customWidth="1"/>
    <col min="5440" max="5440" width="8.7109375" style="44" customWidth="1"/>
    <col min="5441" max="5441" width="7.28515625" style="44" customWidth="1"/>
    <col min="5442" max="5442" width="7.5703125" style="44" customWidth="1"/>
    <col min="5443" max="5443" width="8" style="44" customWidth="1"/>
    <col min="5444" max="5444" width="7.7109375" style="44" customWidth="1"/>
    <col min="5445" max="5445" width="7.28515625" style="44" customWidth="1"/>
    <col min="5446" max="5447" width="6.28515625" style="44" customWidth="1"/>
    <col min="5448" max="5448" width="6.42578125" style="44" customWidth="1"/>
    <col min="5449" max="5632" width="11.42578125" style="44"/>
    <col min="5633" max="5633" width="9.7109375" style="44" customWidth="1"/>
    <col min="5634" max="5635" width="9" style="44" customWidth="1"/>
    <col min="5636" max="5695" width="0" style="44" hidden="1" customWidth="1"/>
    <col min="5696" max="5696" width="8.7109375" style="44" customWidth="1"/>
    <col min="5697" max="5697" width="7.28515625" style="44" customWidth="1"/>
    <col min="5698" max="5698" width="7.5703125" style="44" customWidth="1"/>
    <col min="5699" max="5699" width="8" style="44" customWidth="1"/>
    <col min="5700" max="5700" width="7.7109375" style="44" customWidth="1"/>
    <col min="5701" max="5701" width="7.28515625" style="44" customWidth="1"/>
    <col min="5702" max="5703" width="6.28515625" style="44" customWidth="1"/>
    <col min="5704" max="5704" width="6.42578125" style="44" customWidth="1"/>
    <col min="5705" max="5888" width="11.42578125" style="44"/>
    <col min="5889" max="5889" width="9.7109375" style="44" customWidth="1"/>
    <col min="5890" max="5891" width="9" style="44" customWidth="1"/>
    <col min="5892" max="5951" width="0" style="44" hidden="1" customWidth="1"/>
    <col min="5952" max="5952" width="8.7109375" style="44" customWidth="1"/>
    <col min="5953" max="5953" width="7.28515625" style="44" customWidth="1"/>
    <col min="5954" max="5954" width="7.5703125" style="44" customWidth="1"/>
    <col min="5955" max="5955" width="8" style="44" customWidth="1"/>
    <col min="5956" max="5956" width="7.7109375" style="44" customWidth="1"/>
    <col min="5957" max="5957" width="7.28515625" style="44" customWidth="1"/>
    <col min="5958" max="5959" width="6.28515625" style="44" customWidth="1"/>
    <col min="5960" max="5960" width="6.42578125" style="44" customWidth="1"/>
    <col min="5961" max="6144" width="11.42578125" style="44"/>
    <col min="6145" max="6145" width="9.7109375" style="44" customWidth="1"/>
    <col min="6146" max="6147" width="9" style="44" customWidth="1"/>
    <col min="6148" max="6207" width="0" style="44" hidden="1" customWidth="1"/>
    <col min="6208" max="6208" width="8.7109375" style="44" customWidth="1"/>
    <col min="6209" max="6209" width="7.28515625" style="44" customWidth="1"/>
    <col min="6210" max="6210" width="7.5703125" style="44" customWidth="1"/>
    <col min="6211" max="6211" width="8" style="44" customWidth="1"/>
    <col min="6212" max="6212" width="7.7109375" style="44" customWidth="1"/>
    <col min="6213" max="6213" width="7.28515625" style="44" customWidth="1"/>
    <col min="6214" max="6215" width="6.28515625" style="44" customWidth="1"/>
    <col min="6216" max="6216" width="6.42578125" style="44" customWidth="1"/>
    <col min="6217" max="6400" width="11.42578125" style="44"/>
    <col min="6401" max="6401" width="9.7109375" style="44" customWidth="1"/>
    <col min="6402" max="6403" width="9" style="44" customWidth="1"/>
    <col min="6404" max="6463" width="0" style="44" hidden="1" customWidth="1"/>
    <col min="6464" max="6464" width="8.7109375" style="44" customWidth="1"/>
    <col min="6465" max="6465" width="7.28515625" style="44" customWidth="1"/>
    <col min="6466" max="6466" width="7.5703125" style="44" customWidth="1"/>
    <col min="6467" max="6467" width="8" style="44" customWidth="1"/>
    <col min="6468" max="6468" width="7.7109375" style="44" customWidth="1"/>
    <col min="6469" max="6469" width="7.28515625" style="44" customWidth="1"/>
    <col min="6470" max="6471" width="6.28515625" style="44" customWidth="1"/>
    <col min="6472" max="6472" width="6.42578125" style="44" customWidth="1"/>
    <col min="6473" max="6656" width="11.42578125" style="44"/>
    <col min="6657" max="6657" width="9.7109375" style="44" customWidth="1"/>
    <col min="6658" max="6659" width="9" style="44" customWidth="1"/>
    <col min="6660" max="6719" width="0" style="44" hidden="1" customWidth="1"/>
    <col min="6720" max="6720" width="8.7109375" style="44" customWidth="1"/>
    <col min="6721" max="6721" width="7.28515625" style="44" customWidth="1"/>
    <col min="6722" max="6722" width="7.5703125" style="44" customWidth="1"/>
    <col min="6723" max="6723" width="8" style="44" customWidth="1"/>
    <col min="6724" max="6724" width="7.7109375" style="44" customWidth="1"/>
    <col min="6725" max="6725" width="7.28515625" style="44" customWidth="1"/>
    <col min="6726" max="6727" width="6.28515625" style="44" customWidth="1"/>
    <col min="6728" max="6728" width="6.42578125" style="44" customWidth="1"/>
    <col min="6729" max="6912" width="11.42578125" style="44"/>
    <col min="6913" max="6913" width="9.7109375" style="44" customWidth="1"/>
    <col min="6914" max="6915" width="9" style="44" customWidth="1"/>
    <col min="6916" max="6975" width="0" style="44" hidden="1" customWidth="1"/>
    <col min="6976" max="6976" width="8.7109375" style="44" customWidth="1"/>
    <col min="6977" max="6977" width="7.28515625" style="44" customWidth="1"/>
    <col min="6978" max="6978" width="7.5703125" style="44" customWidth="1"/>
    <col min="6979" max="6979" width="8" style="44" customWidth="1"/>
    <col min="6980" max="6980" width="7.7109375" style="44" customWidth="1"/>
    <col min="6981" max="6981" width="7.28515625" style="44" customWidth="1"/>
    <col min="6982" max="6983" width="6.28515625" style="44" customWidth="1"/>
    <col min="6984" max="6984" width="6.42578125" style="44" customWidth="1"/>
    <col min="6985" max="7168" width="11.42578125" style="44"/>
    <col min="7169" max="7169" width="9.7109375" style="44" customWidth="1"/>
    <col min="7170" max="7171" width="9" style="44" customWidth="1"/>
    <col min="7172" max="7231" width="0" style="44" hidden="1" customWidth="1"/>
    <col min="7232" max="7232" width="8.7109375" style="44" customWidth="1"/>
    <col min="7233" max="7233" width="7.28515625" style="44" customWidth="1"/>
    <col min="7234" max="7234" width="7.5703125" style="44" customWidth="1"/>
    <col min="7235" max="7235" width="8" style="44" customWidth="1"/>
    <col min="7236" max="7236" width="7.7109375" style="44" customWidth="1"/>
    <col min="7237" max="7237" width="7.28515625" style="44" customWidth="1"/>
    <col min="7238" max="7239" width="6.28515625" style="44" customWidth="1"/>
    <col min="7240" max="7240" width="6.42578125" style="44" customWidth="1"/>
    <col min="7241" max="7424" width="11.42578125" style="44"/>
    <col min="7425" max="7425" width="9.7109375" style="44" customWidth="1"/>
    <col min="7426" max="7427" width="9" style="44" customWidth="1"/>
    <col min="7428" max="7487" width="0" style="44" hidden="1" customWidth="1"/>
    <col min="7488" max="7488" width="8.7109375" style="44" customWidth="1"/>
    <col min="7489" max="7489" width="7.28515625" style="44" customWidth="1"/>
    <col min="7490" max="7490" width="7.5703125" style="44" customWidth="1"/>
    <col min="7491" max="7491" width="8" style="44" customWidth="1"/>
    <col min="7492" max="7492" width="7.7109375" style="44" customWidth="1"/>
    <col min="7493" max="7493" width="7.28515625" style="44" customWidth="1"/>
    <col min="7494" max="7495" width="6.28515625" style="44" customWidth="1"/>
    <col min="7496" max="7496" width="6.42578125" style="44" customWidth="1"/>
    <col min="7497" max="7680" width="11.42578125" style="44"/>
    <col min="7681" max="7681" width="9.7109375" style="44" customWidth="1"/>
    <col min="7682" max="7683" width="9" style="44" customWidth="1"/>
    <col min="7684" max="7743" width="0" style="44" hidden="1" customWidth="1"/>
    <col min="7744" max="7744" width="8.7109375" style="44" customWidth="1"/>
    <col min="7745" max="7745" width="7.28515625" style="44" customWidth="1"/>
    <col min="7746" max="7746" width="7.5703125" style="44" customWidth="1"/>
    <col min="7747" max="7747" width="8" style="44" customWidth="1"/>
    <col min="7748" max="7748" width="7.7109375" style="44" customWidth="1"/>
    <col min="7749" max="7749" width="7.28515625" style="44" customWidth="1"/>
    <col min="7750" max="7751" width="6.28515625" style="44" customWidth="1"/>
    <col min="7752" max="7752" width="6.42578125" style="44" customWidth="1"/>
    <col min="7753" max="7936" width="11.42578125" style="44"/>
    <col min="7937" max="7937" width="9.7109375" style="44" customWidth="1"/>
    <col min="7938" max="7939" width="9" style="44" customWidth="1"/>
    <col min="7940" max="7999" width="0" style="44" hidden="1" customWidth="1"/>
    <col min="8000" max="8000" width="8.7109375" style="44" customWidth="1"/>
    <col min="8001" max="8001" width="7.28515625" style="44" customWidth="1"/>
    <col min="8002" max="8002" width="7.5703125" style="44" customWidth="1"/>
    <col min="8003" max="8003" width="8" style="44" customWidth="1"/>
    <col min="8004" max="8004" width="7.7109375" style="44" customWidth="1"/>
    <col min="8005" max="8005" width="7.28515625" style="44" customWidth="1"/>
    <col min="8006" max="8007" width="6.28515625" style="44" customWidth="1"/>
    <col min="8008" max="8008" width="6.42578125" style="44" customWidth="1"/>
    <col min="8009" max="8192" width="11.42578125" style="44"/>
    <col min="8193" max="8193" width="9.7109375" style="44" customWidth="1"/>
    <col min="8194" max="8195" width="9" style="44" customWidth="1"/>
    <col min="8196" max="8255" width="0" style="44" hidden="1" customWidth="1"/>
    <col min="8256" max="8256" width="8.7109375" style="44" customWidth="1"/>
    <col min="8257" max="8257" width="7.28515625" style="44" customWidth="1"/>
    <col min="8258" max="8258" width="7.5703125" style="44" customWidth="1"/>
    <col min="8259" max="8259" width="8" style="44" customWidth="1"/>
    <col min="8260" max="8260" width="7.7109375" style="44" customWidth="1"/>
    <col min="8261" max="8261" width="7.28515625" style="44" customWidth="1"/>
    <col min="8262" max="8263" width="6.28515625" style="44" customWidth="1"/>
    <col min="8264" max="8264" width="6.42578125" style="44" customWidth="1"/>
    <col min="8265" max="8448" width="11.42578125" style="44"/>
    <col min="8449" max="8449" width="9.7109375" style="44" customWidth="1"/>
    <col min="8450" max="8451" width="9" style="44" customWidth="1"/>
    <col min="8452" max="8511" width="0" style="44" hidden="1" customWidth="1"/>
    <col min="8512" max="8512" width="8.7109375" style="44" customWidth="1"/>
    <col min="8513" max="8513" width="7.28515625" style="44" customWidth="1"/>
    <col min="8514" max="8514" width="7.5703125" style="44" customWidth="1"/>
    <col min="8515" max="8515" width="8" style="44" customWidth="1"/>
    <col min="8516" max="8516" width="7.7109375" style="44" customWidth="1"/>
    <col min="8517" max="8517" width="7.28515625" style="44" customWidth="1"/>
    <col min="8518" max="8519" width="6.28515625" style="44" customWidth="1"/>
    <col min="8520" max="8520" width="6.42578125" style="44" customWidth="1"/>
    <col min="8521" max="8704" width="11.42578125" style="44"/>
    <col min="8705" max="8705" width="9.7109375" style="44" customWidth="1"/>
    <col min="8706" max="8707" width="9" style="44" customWidth="1"/>
    <col min="8708" max="8767" width="0" style="44" hidden="1" customWidth="1"/>
    <col min="8768" max="8768" width="8.7109375" style="44" customWidth="1"/>
    <col min="8769" max="8769" width="7.28515625" style="44" customWidth="1"/>
    <col min="8770" max="8770" width="7.5703125" style="44" customWidth="1"/>
    <col min="8771" max="8771" width="8" style="44" customWidth="1"/>
    <col min="8772" max="8772" width="7.7109375" style="44" customWidth="1"/>
    <col min="8773" max="8773" width="7.28515625" style="44" customWidth="1"/>
    <col min="8774" max="8775" width="6.28515625" style="44" customWidth="1"/>
    <col min="8776" max="8776" width="6.42578125" style="44" customWidth="1"/>
    <col min="8777" max="8960" width="11.42578125" style="44"/>
    <col min="8961" max="8961" width="9.7109375" style="44" customWidth="1"/>
    <col min="8962" max="8963" width="9" style="44" customWidth="1"/>
    <col min="8964" max="9023" width="0" style="44" hidden="1" customWidth="1"/>
    <col min="9024" max="9024" width="8.7109375" style="44" customWidth="1"/>
    <col min="9025" max="9025" width="7.28515625" style="44" customWidth="1"/>
    <col min="9026" max="9026" width="7.5703125" style="44" customWidth="1"/>
    <col min="9027" max="9027" width="8" style="44" customWidth="1"/>
    <col min="9028" max="9028" width="7.7109375" style="44" customWidth="1"/>
    <col min="9029" max="9029" width="7.28515625" style="44" customWidth="1"/>
    <col min="9030" max="9031" width="6.28515625" style="44" customWidth="1"/>
    <col min="9032" max="9032" width="6.42578125" style="44" customWidth="1"/>
    <col min="9033" max="9216" width="11.42578125" style="44"/>
    <col min="9217" max="9217" width="9.7109375" style="44" customWidth="1"/>
    <col min="9218" max="9219" width="9" style="44" customWidth="1"/>
    <col min="9220" max="9279" width="0" style="44" hidden="1" customWidth="1"/>
    <col min="9280" max="9280" width="8.7109375" style="44" customWidth="1"/>
    <col min="9281" max="9281" width="7.28515625" style="44" customWidth="1"/>
    <col min="9282" max="9282" width="7.5703125" style="44" customWidth="1"/>
    <col min="9283" max="9283" width="8" style="44" customWidth="1"/>
    <col min="9284" max="9284" width="7.7109375" style="44" customWidth="1"/>
    <col min="9285" max="9285" width="7.28515625" style="44" customWidth="1"/>
    <col min="9286" max="9287" width="6.28515625" style="44" customWidth="1"/>
    <col min="9288" max="9288" width="6.42578125" style="44" customWidth="1"/>
    <col min="9289" max="9472" width="11.42578125" style="44"/>
    <col min="9473" max="9473" width="9.7109375" style="44" customWidth="1"/>
    <col min="9474" max="9475" width="9" style="44" customWidth="1"/>
    <col min="9476" max="9535" width="0" style="44" hidden="1" customWidth="1"/>
    <col min="9536" max="9536" width="8.7109375" style="44" customWidth="1"/>
    <col min="9537" max="9537" width="7.28515625" style="44" customWidth="1"/>
    <col min="9538" max="9538" width="7.5703125" style="44" customWidth="1"/>
    <col min="9539" max="9539" width="8" style="44" customWidth="1"/>
    <col min="9540" max="9540" width="7.7109375" style="44" customWidth="1"/>
    <col min="9541" max="9541" width="7.28515625" style="44" customWidth="1"/>
    <col min="9542" max="9543" width="6.28515625" style="44" customWidth="1"/>
    <col min="9544" max="9544" width="6.42578125" style="44" customWidth="1"/>
    <col min="9545" max="9728" width="11.42578125" style="44"/>
    <col min="9729" max="9729" width="9.7109375" style="44" customWidth="1"/>
    <col min="9730" max="9731" width="9" style="44" customWidth="1"/>
    <col min="9732" max="9791" width="0" style="44" hidden="1" customWidth="1"/>
    <col min="9792" max="9792" width="8.7109375" style="44" customWidth="1"/>
    <col min="9793" max="9793" width="7.28515625" style="44" customWidth="1"/>
    <col min="9794" max="9794" width="7.5703125" style="44" customWidth="1"/>
    <col min="9795" max="9795" width="8" style="44" customWidth="1"/>
    <col min="9796" max="9796" width="7.7109375" style="44" customWidth="1"/>
    <col min="9797" max="9797" width="7.28515625" style="44" customWidth="1"/>
    <col min="9798" max="9799" width="6.28515625" style="44" customWidth="1"/>
    <col min="9800" max="9800" width="6.42578125" style="44" customWidth="1"/>
    <col min="9801" max="9984" width="11.42578125" style="44"/>
    <col min="9985" max="9985" width="9.7109375" style="44" customWidth="1"/>
    <col min="9986" max="9987" width="9" style="44" customWidth="1"/>
    <col min="9988" max="10047" width="0" style="44" hidden="1" customWidth="1"/>
    <col min="10048" max="10048" width="8.7109375" style="44" customWidth="1"/>
    <col min="10049" max="10049" width="7.28515625" style="44" customWidth="1"/>
    <col min="10050" max="10050" width="7.5703125" style="44" customWidth="1"/>
    <col min="10051" max="10051" width="8" style="44" customWidth="1"/>
    <col min="10052" max="10052" width="7.7109375" style="44" customWidth="1"/>
    <col min="10053" max="10053" width="7.28515625" style="44" customWidth="1"/>
    <col min="10054" max="10055" width="6.28515625" style="44" customWidth="1"/>
    <col min="10056" max="10056" width="6.42578125" style="44" customWidth="1"/>
    <col min="10057" max="10240" width="11.42578125" style="44"/>
    <col min="10241" max="10241" width="9.7109375" style="44" customWidth="1"/>
    <col min="10242" max="10243" width="9" style="44" customWidth="1"/>
    <col min="10244" max="10303" width="0" style="44" hidden="1" customWidth="1"/>
    <col min="10304" max="10304" width="8.7109375" style="44" customWidth="1"/>
    <col min="10305" max="10305" width="7.28515625" style="44" customWidth="1"/>
    <col min="10306" max="10306" width="7.5703125" style="44" customWidth="1"/>
    <col min="10307" max="10307" width="8" style="44" customWidth="1"/>
    <col min="10308" max="10308" width="7.7109375" style="44" customWidth="1"/>
    <col min="10309" max="10309" width="7.28515625" style="44" customWidth="1"/>
    <col min="10310" max="10311" width="6.28515625" style="44" customWidth="1"/>
    <col min="10312" max="10312" width="6.42578125" style="44" customWidth="1"/>
    <col min="10313" max="10496" width="11.42578125" style="44"/>
    <col min="10497" max="10497" width="9.7109375" style="44" customWidth="1"/>
    <col min="10498" max="10499" width="9" style="44" customWidth="1"/>
    <col min="10500" max="10559" width="0" style="44" hidden="1" customWidth="1"/>
    <col min="10560" max="10560" width="8.7109375" style="44" customWidth="1"/>
    <col min="10561" max="10561" width="7.28515625" style="44" customWidth="1"/>
    <col min="10562" max="10562" width="7.5703125" style="44" customWidth="1"/>
    <col min="10563" max="10563" width="8" style="44" customWidth="1"/>
    <col min="10564" max="10564" width="7.7109375" style="44" customWidth="1"/>
    <col min="10565" max="10565" width="7.28515625" style="44" customWidth="1"/>
    <col min="10566" max="10567" width="6.28515625" style="44" customWidth="1"/>
    <col min="10568" max="10568" width="6.42578125" style="44" customWidth="1"/>
    <col min="10569" max="10752" width="11.42578125" style="44"/>
    <col min="10753" max="10753" width="9.7109375" style="44" customWidth="1"/>
    <col min="10754" max="10755" width="9" style="44" customWidth="1"/>
    <col min="10756" max="10815" width="0" style="44" hidden="1" customWidth="1"/>
    <col min="10816" max="10816" width="8.7109375" style="44" customWidth="1"/>
    <col min="10817" max="10817" width="7.28515625" style="44" customWidth="1"/>
    <col min="10818" max="10818" width="7.5703125" style="44" customWidth="1"/>
    <col min="10819" max="10819" width="8" style="44" customWidth="1"/>
    <col min="10820" max="10820" width="7.7109375" style="44" customWidth="1"/>
    <col min="10821" max="10821" width="7.28515625" style="44" customWidth="1"/>
    <col min="10822" max="10823" width="6.28515625" style="44" customWidth="1"/>
    <col min="10824" max="10824" width="6.42578125" style="44" customWidth="1"/>
    <col min="10825" max="11008" width="11.42578125" style="44"/>
    <col min="11009" max="11009" width="9.7109375" style="44" customWidth="1"/>
    <col min="11010" max="11011" width="9" style="44" customWidth="1"/>
    <col min="11012" max="11071" width="0" style="44" hidden="1" customWidth="1"/>
    <col min="11072" max="11072" width="8.7109375" style="44" customWidth="1"/>
    <col min="11073" max="11073" width="7.28515625" style="44" customWidth="1"/>
    <col min="11074" max="11074" width="7.5703125" style="44" customWidth="1"/>
    <col min="11075" max="11075" width="8" style="44" customWidth="1"/>
    <col min="11076" max="11076" width="7.7109375" style="44" customWidth="1"/>
    <col min="11077" max="11077" width="7.28515625" style="44" customWidth="1"/>
    <col min="11078" max="11079" width="6.28515625" style="44" customWidth="1"/>
    <col min="11080" max="11080" width="6.42578125" style="44" customWidth="1"/>
    <col min="11081" max="11264" width="11.42578125" style="44"/>
    <col min="11265" max="11265" width="9.7109375" style="44" customWidth="1"/>
    <col min="11266" max="11267" width="9" style="44" customWidth="1"/>
    <col min="11268" max="11327" width="0" style="44" hidden="1" customWidth="1"/>
    <col min="11328" max="11328" width="8.7109375" style="44" customWidth="1"/>
    <col min="11329" max="11329" width="7.28515625" style="44" customWidth="1"/>
    <col min="11330" max="11330" width="7.5703125" style="44" customWidth="1"/>
    <col min="11331" max="11331" width="8" style="44" customWidth="1"/>
    <col min="11332" max="11332" width="7.7109375" style="44" customWidth="1"/>
    <col min="11333" max="11333" width="7.28515625" style="44" customWidth="1"/>
    <col min="11334" max="11335" width="6.28515625" style="44" customWidth="1"/>
    <col min="11336" max="11336" width="6.42578125" style="44" customWidth="1"/>
    <col min="11337" max="11520" width="11.42578125" style="44"/>
    <col min="11521" max="11521" width="9.7109375" style="44" customWidth="1"/>
    <col min="11522" max="11523" width="9" style="44" customWidth="1"/>
    <col min="11524" max="11583" width="0" style="44" hidden="1" customWidth="1"/>
    <col min="11584" max="11584" width="8.7109375" style="44" customWidth="1"/>
    <col min="11585" max="11585" width="7.28515625" style="44" customWidth="1"/>
    <col min="11586" max="11586" width="7.5703125" style="44" customWidth="1"/>
    <col min="11587" max="11587" width="8" style="44" customWidth="1"/>
    <col min="11588" max="11588" width="7.7109375" style="44" customWidth="1"/>
    <col min="11589" max="11589" width="7.28515625" style="44" customWidth="1"/>
    <col min="11590" max="11591" width="6.28515625" style="44" customWidth="1"/>
    <col min="11592" max="11592" width="6.42578125" style="44" customWidth="1"/>
    <col min="11593" max="11776" width="11.42578125" style="44"/>
    <col min="11777" max="11777" width="9.7109375" style="44" customWidth="1"/>
    <col min="11778" max="11779" width="9" style="44" customWidth="1"/>
    <col min="11780" max="11839" width="0" style="44" hidden="1" customWidth="1"/>
    <col min="11840" max="11840" width="8.7109375" style="44" customWidth="1"/>
    <col min="11841" max="11841" width="7.28515625" style="44" customWidth="1"/>
    <col min="11842" max="11842" width="7.5703125" style="44" customWidth="1"/>
    <col min="11843" max="11843" width="8" style="44" customWidth="1"/>
    <col min="11844" max="11844" width="7.7109375" style="44" customWidth="1"/>
    <col min="11845" max="11845" width="7.28515625" style="44" customWidth="1"/>
    <col min="11846" max="11847" width="6.28515625" style="44" customWidth="1"/>
    <col min="11848" max="11848" width="6.42578125" style="44" customWidth="1"/>
    <col min="11849" max="12032" width="11.42578125" style="44"/>
    <col min="12033" max="12033" width="9.7109375" style="44" customWidth="1"/>
    <col min="12034" max="12035" width="9" style="44" customWidth="1"/>
    <col min="12036" max="12095" width="0" style="44" hidden="1" customWidth="1"/>
    <col min="12096" max="12096" width="8.7109375" style="44" customWidth="1"/>
    <col min="12097" max="12097" width="7.28515625" style="44" customWidth="1"/>
    <col min="12098" max="12098" width="7.5703125" style="44" customWidth="1"/>
    <col min="12099" max="12099" width="8" style="44" customWidth="1"/>
    <col min="12100" max="12100" width="7.7109375" style="44" customWidth="1"/>
    <col min="12101" max="12101" width="7.28515625" style="44" customWidth="1"/>
    <col min="12102" max="12103" width="6.28515625" style="44" customWidth="1"/>
    <col min="12104" max="12104" width="6.42578125" style="44" customWidth="1"/>
    <col min="12105" max="12288" width="11.42578125" style="44"/>
    <col min="12289" max="12289" width="9.7109375" style="44" customWidth="1"/>
    <col min="12290" max="12291" width="9" style="44" customWidth="1"/>
    <col min="12292" max="12351" width="0" style="44" hidden="1" customWidth="1"/>
    <col min="12352" max="12352" width="8.7109375" style="44" customWidth="1"/>
    <col min="12353" max="12353" width="7.28515625" style="44" customWidth="1"/>
    <col min="12354" max="12354" width="7.5703125" style="44" customWidth="1"/>
    <col min="12355" max="12355" width="8" style="44" customWidth="1"/>
    <col min="12356" max="12356" width="7.7109375" style="44" customWidth="1"/>
    <col min="12357" max="12357" width="7.28515625" style="44" customWidth="1"/>
    <col min="12358" max="12359" width="6.28515625" style="44" customWidth="1"/>
    <col min="12360" max="12360" width="6.42578125" style="44" customWidth="1"/>
    <col min="12361" max="12544" width="11.42578125" style="44"/>
    <col min="12545" max="12545" width="9.7109375" style="44" customWidth="1"/>
    <col min="12546" max="12547" width="9" style="44" customWidth="1"/>
    <col min="12548" max="12607" width="0" style="44" hidden="1" customWidth="1"/>
    <col min="12608" max="12608" width="8.7109375" style="44" customWidth="1"/>
    <col min="12609" max="12609" width="7.28515625" style="44" customWidth="1"/>
    <col min="12610" max="12610" width="7.5703125" style="44" customWidth="1"/>
    <col min="12611" max="12611" width="8" style="44" customWidth="1"/>
    <col min="12612" max="12612" width="7.7109375" style="44" customWidth="1"/>
    <col min="12613" max="12613" width="7.28515625" style="44" customWidth="1"/>
    <col min="12614" max="12615" width="6.28515625" style="44" customWidth="1"/>
    <col min="12616" max="12616" width="6.42578125" style="44" customWidth="1"/>
    <col min="12617" max="12800" width="11.42578125" style="44"/>
    <col min="12801" max="12801" width="9.7109375" style="44" customWidth="1"/>
    <col min="12802" max="12803" width="9" style="44" customWidth="1"/>
    <col min="12804" max="12863" width="0" style="44" hidden="1" customWidth="1"/>
    <col min="12864" max="12864" width="8.7109375" style="44" customWidth="1"/>
    <col min="12865" max="12865" width="7.28515625" style="44" customWidth="1"/>
    <col min="12866" max="12866" width="7.5703125" style="44" customWidth="1"/>
    <col min="12867" max="12867" width="8" style="44" customWidth="1"/>
    <col min="12868" max="12868" width="7.7109375" style="44" customWidth="1"/>
    <col min="12869" max="12869" width="7.28515625" style="44" customWidth="1"/>
    <col min="12870" max="12871" width="6.28515625" style="44" customWidth="1"/>
    <col min="12872" max="12872" width="6.42578125" style="44" customWidth="1"/>
    <col min="12873" max="13056" width="11.42578125" style="44"/>
    <col min="13057" max="13057" width="9.7109375" style="44" customWidth="1"/>
    <col min="13058" max="13059" width="9" style="44" customWidth="1"/>
    <col min="13060" max="13119" width="0" style="44" hidden="1" customWidth="1"/>
    <col min="13120" max="13120" width="8.7109375" style="44" customWidth="1"/>
    <col min="13121" max="13121" width="7.28515625" style="44" customWidth="1"/>
    <col min="13122" max="13122" width="7.5703125" style="44" customWidth="1"/>
    <col min="13123" max="13123" width="8" style="44" customWidth="1"/>
    <col min="13124" max="13124" width="7.7109375" style="44" customWidth="1"/>
    <col min="13125" max="13125" width="7.28515625" style="44" customWidth="1"/>
    <col min="13126" max="13127" width="6.28515625" style="44" customWidth="1"/>
    <col min="13128" max="13128" width="6.42578125" style="44" customWidth="1"/>
    <col min="13129" max="13312" width="11.42578125" style="44"/>
    <col min="13313" max="13313" width="9.7109375" style="44" customWidth="1"/>
    <col min="13314" max="13315" width="9" style="44" customWidth="1"/>
    <col min="13316" max="13375" width="0" style="44" hidden="1" customWidth="1"/>
    <col min="13376" max="13376" width="8.7109375" style="44" customWidth="1"/>
    <col min="13377" max="13377" width="7.28515625" style="44" customWidth="1"/>
    <col min="13378" max="13378" width="7.5703125" style="44" customWidth="1"/>
    <col min="13379" max="13379" width="8" style="44" customWidth="1"/>
    <col min="13380" max="13380" width="7.7109375" style="44" customWidth="1"/>
    <col min="13381" max="13381" width="7.28515625" style="44" customWidth="1"/>
    <col min="13382" max="13383" width="6.28515625" style="44" customWidth="1"/>
    <col min="13384" max="13384" width="6.42578125" style="44" customWidth="1"/>
    <col min="13385" max="13568" width="11.42578125" style="44"/>
    <col min="13569" max="13569" width="9.7109375" style="44" customWidth="1"/>
    <col min="13570" max="13571" width="9" style="44" customWidth="1"/>
    <col min="13572" max="13631" width="0" style="44" hidden="1" customWidth="1"/>
    <col min="13632" max="13632" width="8.7109375" style="44" customWidth="1"/>
    <col min="13633" max="13633" width="7.28515625" style="44" customWidth="1"/>
    <col min="13634" max="13634" width="7.5703125" style="44" customWidth="1"/>
    <col min="13635" max="13635" width="8" style="44" customWidth="1"/>
    <col min="13636" max="13636" width="7.7109375" style="44" customWidth="1"/>
    <col min="13637" max="13637" width="7.28515625" style="44" customWidth="1"/>
    <col min="13638" max="13639" width="6.28515625" style="44" customWidth="1"/>
    <col min="13640" max="13640" width="6.42578125" style="44" customWidth="1"/>
    <col min="13641" max="13824" width="11.42578125" style="44"/>
    <col min="13825" max="13825" width="9.7109375" style="44" customWidth="1"/>
    <col min="13826" max="13827" width="9" style="44" customWidth="1"/>
    <col min="13828" max="13887" width="0" style="44" hidden="1" customWidth="1"/>
    <col min="13888" max="13888" width="8.7109375" style="44" customWidth="1"/>
    <col min="13889" max="13889" width="7.28515625" style="44" customWidth="1"/>
    <col min="13890" max="13890" width="7.5703125" style="44" customWidth="1"/>
    <col min="13891" max="13891" width="8" style="44" customWidth="1"/>
    <col min="13892" max="13892" width="7.7109375" style="44" customWidth="1"/>
    <col min="13893" max="13893" width="7.28515625" style="44" customWidth="1"/>
    <col min="13894" max="13895" width="6.28515625" style="44" customWidth="1"/>
    <col min="13896" max="13896" width="6.42578125" style="44" customWidth="1"/>
    <col min="13897" max="14080" width="11.42578125" style="44"/>
    <col min="14081" max="14081" width="9.7109375" style="44" customWidth="1"/>
    <col min="14082" max="14083" width="9" style="44" customWidth="1"/>
    <col min="14084" max="14143" width="0" style="44" hidden="1" customWidth="1"/>
    <col min="14144" max="14144" width="8.7109375" style="44" customWidth="1"/>
    <col min="14145" max="14145" width="7.28515625" style="44" customWidth="1"/>
    <col min="14146" max="14146" width="7.5703125" style="44" customWidth="1"/>
    <col min="14147" max="14147" width="8" style="44" customWidth="1"/>
    <col min="14148" max="14148" width="7.7109375" style="44" customWidth="1"/>
    <col min="14149" max="14149" width="7.28515625" style="44" customWidth="1"/>
    <col min="14150" max="14151" width="6.28515625" style="44" customWidth="1"/>
    <col min="14152" max="14152" width="6.42578125" style="44" customWidth="1"/>
    <col min="14153" max="14336" width="11.42578125" style="44"/>
    <col min="14337" max="14337" width="9.7109375" style="44" customWidth="1"/>
    <col min="14338" max="14339" width="9" style="44" customWidth="1"/>
    <col min="14340" max="14399" width="0" style="44" hidden="1" customWidth="1"/>
    <col min="14400" max="14400" width="8.7109375" style="44" customWidth="1"/>
    <col min="14401" max="14401" width="7.28515625" style="44" customWidth="1"/>
    <col min="14402" max="14402" width="7.5703125" style="44" customWidth="1"/>
    <col min="14403" max="14403" width="8" style="44" customWidth="1"/>
    <col min="14404" max="14404" width="7.7109375" style="44" customWidth="1"/>
    <col min="14405" max="14405" width="7.28515625" style="44" customWidth="1"/>
    <col min="14406" max="14407" width="6.28515625" style="44" customWidth="1"/>
    <col min="14408" max="14408" width="6.42578125" style="44" customWidth="1"/>
    <col min="14409" max="14592" width="11.42578125" style="44"/>
    <col min="14593" max="14593" width="9.7109375" style="44" customWidth="1"/>
    <col min="14594" max="14595" width="9" style="44" customWidth="1"/>
    <col min="14596" max="14655" width="0" style="44" hidden="1" customWidth="1"/>
    <col min="14656" max="14656" width="8.7109375" style="44" customWidth="1"/>
    <col min="14657" max="14657" width="7.28515625" style="44" customWidth="1"/>
    <col min="14658" max="14658" width="7.5703125" style="44" customWidth="1"/>
    <col min="14659" max="14659" width="8" style="44" customWidth="1"/>
    <col min="14660" max="14660" width="7.7109375" style="44" customWidth="1"/>
    <col min="14661" max="14661" width="7.28515625" style="44" customWidth="1"/>
    <col min="14662" max="14663" width="6.28515625" style="44" customWidth="1"/>
    <col min="14664" max="14664" width="6.42578125" style="44" customWidth="1"/>
    <col min="14665" max="14848" width="11.42578125" style="44"/>
    <col min="14849" max="14849" width="9.7109375" style="44" customWidth="1"/>
    <col min="14850" max="14851" width="9" style="44" customWidth="1"/>
    <col min="14852" max="14911" width="0" style="44" hidden="1" customWidth="1"/>
    <col min="14912" max="14912" width="8.7109375" style="44" customWidth="1"/>
    <col min="14913" max="14913" width="7.28515625" style="44" customWidth="1"/>
    <col min="14914" max="14914" width="7.5703125" style="44" customWidth="1"/>
    <col min="14915" max="14915" width="8" style="44" customWidth="1"/>
    <col min="14916" max="14916" width="7.7109375" style="44" customWidth="1"/>
    <col min="14917" max="14917" width="7.28515625" style="44" customWidth="1"/>
    <col min="14918" max="14919" width="6.28515625" style="44" customWidth="1"/>
    <col min="14920" max="14920" width="6.42578125" style="44" customWidth="1"/>
    <col min="14921" max="15104" width="11.42578125" style="44"/>
    <col min="15105" max="15105" width="9.7109375" style="44" customWidth="1"/>
    <col min="15106" max="15107" width="9" style="44" customWidth="1"/>
    <col min="15108" max="15167" width="0" style="44" hidden="1" customWidth="1"/>
    <col min="15168" max="15168" width="8.7109375" style="44" customWidth="1"/>
    <col min="15169" max="15169" width="7.28515625" style="44" customWidth="1"/>
    <col min="15170" max="15170" width="7.5703125" style="44" customWidth="1"/>
    <col min="15171" max="15171" width="8" style="44" customWidth="1"/>
    <col min="15172" max="15172" width="7.7109375" style="44" customWidth="1"/>
    <col min="15173" max="15173" width="7.28515625" style="44" customWidth="1"/>
    <col min="15174" max="15175" width="6.28515625" style="44" customWidth="1"/>
    <col min="15176" max="15176" width="6.42578125" style="44" customWidth="1"/>
    <col min="15177" max="15360" width="11.42578125" style="44"/>
    <col min="15361" max="15361" width="9.7109375" style="44" customWidth="1"/>
    <col min="15362" max="15363" width="9" style="44" customWidth="1"/>
    <col min="15364" max="15423" width="0" style="44" hidden="1" customWidth="1"/>
    <col min="15424" max="15424" width="8.7109375" style="44" customWidth="1"/>
    <col min="15425" max="15425" width="7.28515625" style="44" customWidth="1"/>
    <col min="15426" max="15426" width="7.5703125" style="44" customWidth="1"/>
    <col min="15427" max="15427" width="8" style="44" customWidth="1"/>
    <col min="15428" max="15428" width="7.7109375" style="44" customWidth="1"/>
    <col min="15429" max="15429" width="7.28515625" style="44" customWidth="1"/>
    <col min="15430" max="15431" width="6.28515625" style="44" customWidth="1"/>
    <col min="15432" max="15432" width="6.42578125" style="44" customWidth="1"/>
    <col min="15433" max="15616" width="11.42578125" style="44"/>
    <col min="15617" max="15617" width="9.7109375" style="44" customWidth="1"/>
    <col min="15618" max="15619" width="9" style="44" customWidth="1"/>
    <col min="15620" max="15679" width="0" style="44" hidden="1" customWidth="1"/>
    <col min="15680" max="15680" width="8.7109375" style="44" customWidth="1"/>
    <col min="15681" max="15681" width="7.28515625" style="44" customWidth="1"/>
    <col min="15682" max="15682" width="7.5703125" style="44" customWidth="1"/>
    <col min="15683" max="15683" width="8" style="44" customWidth="1"/>
    <col min="15684" max="15684" width="7.7109375" style="44" customWidth="1"/>
    <col min="15685" max="15685" width="7.28515625" style="44" customWidth="1"/>
    <col min="15686" max="15687" width="6.28515625" style="44" customWidth="1"/>
    <col min="15688" max="15688" width="6.42578125" style="44" customWidth="1"/>
    <col min="15689" max="15872" width="11.42578125" style="44"/>
    <col min="15873" max="15873" width="9.7109375" style="44" customWidth="1"/>
    <col min="15874" max="15875" width="9" style="44" customWidth="1"/>
    <col min="15876" max="15935" width="0" style="44" hidden="1" customWidth="1"/>
    <col min="15936" max="15936" width="8.7109375" style="44" customWidth="1"/>
    <col min="15937" max="15937" width="7.28515625" style="44" customWidth="1"/>
    <col min="15938" max="15938" width="7.5703125" style="44" customWidth="1"/>
    <col min="15939" max="15939" width="8" style="44" customWidth="1"/>
    <col min="15940" max="15940" width="7.7109375" style="44" customWidth="1"/>
    <col min="15941" max="15941" width="7.28515625" style="44" customWidth="1"/>
    <col min="15942" max="15943" width="6.28515625" style="44" customWidth="1"/>
    <col min="15944" max="15944" width="6.42578125" style="44" customWidth="1"/>
    <col min="15945" max="16128" width="11.42578125" style="44"/>
    <col min="16129" max="16129" width="9.7109375" style="44" customWidth="1"/>
    <col min="16130" max="16131" width="9" style="44" customWidth="1"/>
    <col min="16132" max="16191" width="0" style="44" hidden="1" customWidth="1"/>
    <col min="16192" max="16192" width="8.7109375" style="44" customWidth="1"/>
    <col min="16193" max="16193" width="7.28515625" style="44" customWidth="1"/>
    <col min="16194" max="16194" width="7.5703125" style="44" customWidth="1"/>
    <col min="16195" max="16195" width="8" style="44" customWidth="1"/>
    <col min="16196" max="16196" width="7.7109375" style="44" customWidth="1"/>
    <col min="16197" max="16197" width="7.28515625" style="44" customWidth="1"/>
    <col min="16198" max="16199" width="6.28515625" style="44" customWidth="1"/>
    <col min="16200" max="16200" width="6.42578125" style="44" customWidth="1"/>
    <col min="16201" max="16384" width="11.42578125" style="44"/>
  </cols>
  <sheetData>
    <row r="1" spans="1:74" s="3" customFormat="1" ht="22.15" customHeight="1">
      <c r="A1" s="97" t="str">
        <f>CONCATENATE(Inhalt_K12!B40,"   ",Inhalt_K12!C40)</f>
        <v>1220   Wahlen in der Hansestadt Lübeck seit 1946</v>
      </c>
      <c r="B1" s="1"/>
      <c r="C1" s="1"/>
      <c r="D1" s="2"/>
      <c r="E1" s="2"/>
      <c r="F1" s="2"/>
      <c r="G1" s="2"/>
      <c r="H1" s="2"/>
      <c r="I1" s="2"/>
    </row>
    <row r="2" spans="1:74" ht="6" customHeight="1">
      <c r="BL2" s="43"/>
    </row>
    <row r="3" spans="1:74" s="46" customFormat="1" ht="14.25" customHeight="1">
      <c r="A3" s="164" t="s">
        <v>149</v>
      </c>
      <c r="B3" s="165" t="s">
        <v>150</v>
      </c>
      <c r="C3" s="582" t="s">
        <v>649</v>
      </c>
      <c r="D3" s="165" t="s">
        <v>151</v>
      </c>
      <c r="E3" s="165" t="s">
        <v>152</v>
      </c>
      <c r="F3" s="166"/>
      <c r="G3" s="166"/>
      <c r="H3" s="166" t="s">
        <v>153</v>
      </c>
      <c r="I3" s="166"/>
      <c r="J3" s="167"/>
      <c r="K3" s="168"/>
      <c r="L3" s="169"/>
      <c r="M3" s="170" t="s">
        <v>154</v>
      </c>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66" t="s">
        <v>149</v>
      </c>
      <c r="BL3" s="165" t="s">
        <v>150</v>
      </c>
      <c r="BM3" s="165" t="s">
        <v>151</v>
      </c>
      <c r="BN3" s="584" t="s">
        <v>155</v>
      </c>
      <c r="BO3" s="585"/>
      <c r="BP3" s="585"/>
      <c r="BQ3" s="585"/>
      <c r="BR3" s="585"/>
      <c r="BS3" s="585"/>
      <c r="BT3" s="585"/>
    </row>
    <row r="4" spans="1:74" s="46" customFormat="1" ht="15.75" customHeight="1">
      <c r="A4" s="171" t="s">
        <v>156</v>
      </c>
      <c r="B4" s="172" t="s">
        <v>157</v>
      </c>
      <c r="C4" s="583"/>
      <c r="D4" s="172" t="s">
        <v>158</v>
      </c>
      <c r="E4" s="172" t="s">
        <v>158</v>
      </c>
      <c r="F4" s="173" t="s">
        <v>74</v>
      </c>
      <c r="G4" s="173" t="s">
        <v>20</v>
      </c>
      <c r="H4" s="173" t="s">
        <v>43</v>
      </c>
      <c r="I4" s="173" t="s">
        <v>49</v>
      </c>
      <c r="J4" s="173" t="s">
        <v>159</v>
      </c>
      <c r="K4" s="173" t="s">
        <v>5</v>
      </c>
      <c r="L4" s="173" t="s">
        <v>160</v>
      </c>
      <c r="M4" s="174" t="s">
        <v>70</v>
      </c>
      <c r="N4" s="174" t="s">
        <v>38</v>
      </c>
      <c r="O4" s="174" t="s">
        <v>59</v>
      </c>
      <c r="P4" s="174" t="s">
        <v>36</v>
      </c>
      <c r="Q4" s="174" t="s">
        <v>60</v>
      </c>
      <c r="R4" s="174" t="s">
        <v>64</v>
      </c>
      <c r="S4" s="174" t="s">
        <v>161</v>
      </c>
      <c r="T4" s="174" t="s">
        <v>162</v>
      </c>
      <c r="U4" s="174" t="s">
        <v>129</v>
      </c>
      <c r="V4" s="174" t="s">
        <v>22</v>
      </c>
      <c r="W4" s="174" t="s">
        <v>19</v>
      </c>
      <c r="X4" s="174" t="s">
        <v>84</v>
      </c>
      <c r="Y4" s="174" t="s">
        <v>163</v>
      </c>
      <c r="Z4" s="174" t="s">
        <v>164</v>
      </c>
      <c r="AA4" s="174" t="s">
        <v>165</v>
      </c>
      <c r="AB4" s="174" t="s">
        <v>166</v>
      </c>
      <c r="AC4" s="174" t="s">
        <v>40</v>
      </c>
      <c r="AD4" s="175" t="s">
        <v>68</v>
      </c>
      <c r="AE4" s="174" t="s">
        <v>167</v>
      </c>
      <c r="AF4" s="175" t="s">
        <v>168</v>
      </c>
      <c r="AG4" s="175" t="s">
        <v>8</v>
      </c>
      <c r="AH4" s="175" t="s">
        <v>13</v>
      </c>
      <c r="AI4" s="175" t="s">
        <v>169</v>
      </c>
      <c r="AJ4" s="175" t="s">
        <v>39</v>
      </c>
      <c r="AK4" s="175" t="s">
        <v>42</v>
      </c>
      <c r="AL4" s="175" t="s">
        <v>170</v>
      </c>
      <c r="AM4" s="175" t="s">
        <v>45</v>
      </c>
      <c r="AN4" s="175" t="s">
        <v>58</v>
      </c>
      <c r="AO4" s="175" t="s">
        <v>171</v>
      </c>
      <c r="AP4" s="175" t="s">
        <v>71</v>
      </c>
      <c r="AQ4" s="175" t="s">
        <v>122</v>
      </c>
      <c r="AR4" s="175" t="s">
        <v>172</v>
      </c>
      <c r="AS4" s="175" t="s">
        <v>173</v>
      </c>
      <c r="AT4" s="175" t="s">
        <v>174</v>
      </c>
      <c r="AU4" s="175" t="s">
        <v>55</v>
      </c>
      <c r="AV4" s="176" t="s">
        <v>175</v>
      </c>
      <c r="AW4" s="176" t="s">
        <v>76</v>
      </c>
      <c r="AX4" s="174" t="s">
        <v>176</v>
      </c>
      <c r="AY4" s="176" t="s">
        <v>177</v>
      </c>
      <c r="AZ4" s="176" t="s">
        <v>178</v>
      </c>
      <c r="BA4" s="176" t="s">
        <v>179</v>
      </c>
      <c r="BB4" s="176" t="s">
        <v>11</v>
      </c>
      <c r="BC4" s="176" t="s">
        <v>47</v>
      </c>
      <c r="BD4" s="174" t="s">
        <v>180</v>
      </c>
      <c r="BE4" s="176" t="s">
        <v>181</v>
      </c>
      <c r="BF4" s="174" t="s">
        <v>126</v>
      </c>
      <c r="BG4" s="176" t="s">
        <v>18</v>
      </c>
      <c r="BH4" s="176" t="s">
        <v>51</v>
      </c>
      <c r="BI4" s="176" t="s">
        <v>182</v>
      </c>
      <c r="BJ4" s="176" t="s">
        <v>12</v>
      </c>
      <c r="BK4" s="172" t="s">
        <v>156</v>
      </c>
      <c r="BL4" s="172" t="s">
        <v>183</v>
      </c>
      <c r="BM4" s="172" t="s">
        <v>158</v>
      </c>
      <c r="BN4" s="173" t="s">
        <v>74</v>
      </c>
      <c r="BO4" s="173" t="s">
        <v>20</v>
      </c>
      <c r="BP4" s="173" t="s">
        <v>43</v>
      </c>
      <c r="BQ4" s="173" t="s">
        <v>49</v>
      </c>
      <c r="BR4" s="177" t="s">
        <v>159</v>
      </c>
      <c r="BS4" s="177" t="s">
        <v>5</v>
      </c>
      <c r="BT4" s="177" t="s">
        <v>160</v>
      </c>
    </row>
    <row r="5" spans="1:74" s="47" customFormat="1" ht="12.75" customHeight="1">
      <c r="A5" s="586" t="s">
        <v>184</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86"/>
      <c r="BD5" s="586"/>
      <c r="BE5" s="586"/>
      <c r="BF5" s="586"/>
      <c r="BG5" s="586"/>
      <c r="BH5" s="586"/>
      <c r="BI5" s="586"/>
      <c r="BJ5" s="586"/>
      <c r="BK5" s="586"/>
      <c r="BL5" s="586"/>
      <c r="BM5" s="586"/>
      <c r="BN5" s="586"/>
      <c r="BO5" s="586"/>
      <c r="BP5" s="586"/>
      <c r="BQ5" s="586"/>
      <c r="BR5" s="586"/>
      <c r="BS5" s="586"/>
      <c r="BT5" s="586"/>
      <c r="BU5" s="389"/>
    </row>
    <row r="6" spans="1:74" ht="8.4499999999999993" customHeight="1">
      <c r="A6" s="375">
        <v>29016</v>
      </c>
      <c r="B6" s="359">
        <v>172513</v>
      </c>
      <c r="C6" s="360">
        <v>109295</v>
      </c>
      <c r="D6" s="361">
        <v>373</v>
      </c>
      <c r="E6" s="362">
        <f>SUM(F6:L6)</f>
        <v>108922</v>
      </c>
      <c r="F6" s="360">
        <v>53785</v>
      </c>
      <c r="G6" s="360">
        <v>46744</v>
      </c>
      <c r="H6" s="360">
        <v>5061</v>
      </c>
      <c r="I6" s="361">
        <v>2780</v>
      </c>
      <c r="J6" s="361" t="s">
        <v>136</v>
      </c>
      <c r="K6" s="361" t="s">
        <v>136</v>
      </c>
      <c r="L6" s="360">
        <f>351+98+26+77</f>
        <v>552</v>
      </c>
      <c r="M6" s="363">
        <v>0</v>
      </c>
      <c r="N6" s="363">
        <v>0</v>
      </c>
      <c r="O6" s="363">
        <v>0</v>
      </c>
      <c r="P6" s="364">
        <v>0</v>
      </c>
      <c r="Q6" s="363">
        <v>0</v>
      </c>
      <c r="R6" s="363">
        <v>0</v>
      </c>
      <c r="S6" s="363">
        <v>0</v>
      </c>
      <c r="T6" s="363">
        <v>0</v>
      </c>
      <c r="U6" s="363">
        <v>0</v>
      </c>
      <c r="V6" s="363">
        <v>0</v>
      </c>
      <c r="W6" s="363">
        <v>0</v>
      </c>
      <c r="X6" s="363">
        <v>0</v>
      </c>
      <c r="Y6" s="363">
        <v>0</v>
      </c>
      <c r="Z6" s="363">
        <v>0</v>
      </c>
      <c r="AA6" s="363">
        <v>0</v>
      </c>
      <c r="AB6" s="363">
        <v>0</v>
      </c>
      <c r="AC6" s="363">
        <v>0</v>
      </c>
      <c r="AD6" s="363">
        <v>0</v>
      </c>
      <c r="AE6" s="363">
        <v>0</v>
      </c>
      <c r="AF6" s="363">
        <v>0</v>
      </c>
      <c r="AG6" s="363">
        <v>0</v>
      </c>
      <c r="AH6" s="363">
        <v>0</v>
      </c>
      <c r="AI6" s="363">
        <v>0</v>
      </c>
      <c r="AJ6" s="363">
        <v>0</v>
      </c>
      <c r="AK6" s="363">
        <v>0</v>
      </c>
      <c r="AL6" s="363">
        <v>0</v>
      </c>
      <c r="AM6" s="363">
        <v>0</v>
      </c>
      <c r="AN6" s="363">
        <v>0</v>
      </c>
      <c r="AO6" s="363">
        <v>0</v>
      </c>
      <c r="AP6" s="363">
        <v>0</v>
      </c>
      <c r="AQ6" s="363">
        <v>0</v>
      </c>
      <c r="AR6" s="363">
        <v>0</v>
      </c>
      <c r="AS6" s="363">
        <v>0</v>
      </c>
      <c r="AT6" s="363">
        <v>0</v>
      </c>
      <c r="AU6" s="363">
        <v>0</v>
      </c>
      <c r="AV6" s="363">
        <v>0</v>
      </c>
      <c r="AW6" s="363">
        <v>0</v>
      </c>
      <c r="AX6" s="363">
        <v>0</v>
      </c>
      <c r="AY6" s="363">
        <v>0</v>
      </c>
      <c r="AZ6" s="363">
        <v>0</v>
      </c>
      <c r="BA6" s="363">
        <v>0</v>
      </c>
      <c r="BB6" s="363">
        <v>0</v>
      </c>
      <c r="BC6" s="363">
        <v>0</v>
      </c>
      <c r="BD6" s="363">
        <v>0</v>
      </c>
      <c r="BE6" s="363">
        <v>0</v>
      </c>
      <c r="BF6" s="363">
        <v>0</v>
      </c>
      <c r="BG6" s="363">
        <v>0</v>
      </c>
      <c r="BH6" s="363">
        <v>0</v>
      </c>
      <c r="BI6" s="363">
        <v>0</v>
      </c>
      <c r="BJ6" s="363">
        <v>0</v>
      </c>
      <c r="BK6" s="365">
        <v>29016</v>
      </c>
      <c r="BL6" s="479">
        <f t="shared" ref="BL6:BM9" si="0">C6/B6*100</f>
        <v>63.354645736843018</v>
      </c>
      <c r="BM6" s="480">
        <f t="shared" si="0"/>
        <v>0.34127819204904158</v>
      </c>
      <c r="BN6" s="480">
        <f t="shared" ref="BN6:BN12" si="1">F6/E6*100</f>
        <v>49.379372394924808</v>
      </c>
      <c r="BO6" s="480">
        <f t="shared" ref="BO6:BO12" si="2">G6/E6*100</f>
        <v>42.915113567507021</v>
      </c>
      <c r="BP6" s="480">
        <f t="shared" ref="BP6:BP12" si="3">H6/E6*100</f>
        <v>4.6464442445052416</v>
      </c>
      <c r="BQ6" s="481">
        <f>I6/E6*100</f>
        <v>2.5522851214630653</v>
      </c>
      <c r="BR6" s="481" t="s">
        <v>136</v>
      </c>
      <c r="BS6" s="481" t="s">
        <v>136</v>
      </c>
      <c r="BT6" s="480">
        <v>0.5067846715998604</v>
      </c>
      <c r="BU6" s="389">
        <f t="shared" ref="BU6:BU37" si="4">SUM(BN6:BT6)</f>
        <v>100</v>
      </c>
      <c r="BV6" s="446"/>
    </row>
    <row r="7" spans="1:74" ht="8.4499999999999993" customHeight="1">
      <c r="A7" s="375">
        <v>30850</v>
      </c>
      <c r="B7" s="359">
        <v>170754</v>
      </c>
      <c r="C7" s="360">
        <v>95836</v>
      </c>
      <c r="D7" s="361">
        <v>809</v>
      </c>
      <c r="E7" s="362">
        <f>SUM(F7:L7)</f>
        <v>95027</v>
      </c>
      <c r="F7" s="360">
        <v>43813</v>
      </c>
      <c r="G7" s="360">
        <v>37748</v>
      </c>
      <c r="H7" s="360">
        <v>3286</v>
      </c>
      <c r="I7" s="361">
        <v>7525</v>
      </c>
      <c r="J7" s="361" t="s">
        <v>136</v>
      </c>
      <c r="K7" s="361" t="s">
        <v>136</v>
      </c>
      <c r="L7" s="360">
        <f>94+123+841+156+290+829+163+159</f>
        <v>2655</v>
      </c>
      <c r="M7" s="363">
        <v>0</v>
      </c>
      <c r="N7" s="363">
        <v>0</v>
      </c>
      <c r="O7" s="363">
        <v>829</v>
      </c>
      <c r="P7" s="364">
        <v>0</v>
      </c>
      <c r="Q7" s="363">
        <v>163</v>
      </c>
      <c r="R7" s="363">
        <v>0</v>
      </c>
      <c r="S7" s="363">
        <v>0</v>
      </c>
      <c r="T7" s="363">
        <v>0</v>
      </c>
      <c r="U7" s="363">
        <v>0</v>
      </c>
      <c r="V7" s="363">
        <v>0</v>
      </c>
      <c r="W7" s="363">
        <v>0</v>
      </c>
      <c r="X7" s="363">
        <v>0</v>
      </c>
      <c r="Y7" s="363">
        <v>0</v>
      </c>
      <c r="Z7" s="363">
        <v>0</v>
      </c>
      <c r="AA7" s="363">
        <v>0</v>
      </c>
      <c r="AB7" s="363">
        <v>0</v>
      </c>
      <c r="AC7" s="363">
        <v>0</v>
      </c>
      <c r="AD7" s="363">
        <v>0</v>
      </c>
      <c r="AE7" s="363">
        <v>0</v>
      </c>
      <c r="AF7" s="363">
        <v>0</v>
      </c>
      <c r="AG7" s="363">
        <v>0</v>
      </c>
      <c r="AH7" s="363">
        <v>0</v>
      </c>
      <c r="AI7" s="363">
        <v>0</v>
      </c>
      <c r="AJ7" s="363">
        <v>0</v>
      </c>
      <c r="AK7" s="363">
        <v>0</v>
      </c>
      <c r="AL7" s="363">
        <v>0</v>
      </c>
      <c r="AM7" s="363">
        <v>0</v>
      </c>
      <c r="AN7" s="363">
        <v>0</v>
      </c>
      <c r="AO7" s="363">
        <v>0</v>
      </c>
      <c r="AP7" s="363">
        <v>0</v>
      </c>
      <c r="AQ7" s="363">
        <v>0</v>
      </c>
      <c r="AR7" s="363">
        <v>0</v>
      </c>
      <c r="AS7" s="363">
        <v>0</v>
      </c>
      <c r="AT7" s="363">
        <v>0</v>
      </c>
      <c r="AU7" s="363">
        <v>0</v>
      </c>
      <c r="AV7" s="363">
        <v>0</v>
      </c>
      <c r="AW7" s="363">
        <v>0</v>
      </c>
      <c r="AX7" s="363">
        <v>0</v>
      </c>
      <c r="AY7" s="363">
        <v>0</v>
      </c>
      <c r="AZ7" s="363">
        <v>0</v>
      </c>
      <c r="BA7" s="363">
        <v>0</v>
      </c>
      <c r="BB7" s="363">
        <v>0</v>
      </c>
      <c r="BC7" s="363">
        <v>0</v>
      </c>
      <c r="BD7" s="363">
        <v>0</v>
      </c>
      <c r="BE7" s="363">
        <v>0</v>
      </c>
      <c r="BF7" s="363">
        <v>0</v>
      </c>
      <c r="BG7" s="363">
        <v>0</v>
      </c>
      <c r="BH7" s="363">
        <v>0</v>
      </c>
      <c r="BI7" s="363">
        <v>0</v>
      </c>
      <c r="BJ7" s="363">
        <v>0</v>
      </c>
      <c r="BK7" s="365">
        <v>30850</v>
      </c>
      <c r="BL7" s="479">
        <f t="shared" si="0"/>
        <v>56.125185940007263</v>
      </c>
      <c r="BM7" s="480">
        <f t="shared" si="0"/>
        <v>0.84415042364038573</v>
      </c>
      <c r="BN7" s="480">
        <f t="shared" si="1"/>
        <v>46.105843602344599</v>
      </c>
      <c r="BO7" s="480">
        <f t="shared" si="2"/>
        <v>39.723447020320542</v>
      </c>
      <c r="BP7" s="480">
        <f t="shared" si="3"/>
        <v>3.4579645784882191</v>
      </c>
      <c r="BQ7" s="481">
        <f>I7/E7*100</f>
        <v>7.9188020246877198</v>
      </c>
      <c r="BR7" s="481" t="s">
        <v>136</v>
      </c>
      <c r="BS7" s="481" t="s">
        <v>136</v>
      </c>
      <c r="BT7" s="480">
        <v>2.79394277415892</v>
      </c>
      <c r="BU7" s="389">
        <f t="shared" si="4"/>
        <v>100</v>
      </c>
      <c r="BV7" s="446"/>
    </row>
    <row r="8" spans="1:74" ht="8.4499999999999993" customHeight="1">
      <c r="A8" s="375">
        <v>32677</v>
      </c>
      <c r="B8" s="359">
        <v>170662</v>
      </c>
      <c r="C8" s="360">
        <v>92824</v>
      </c>
      <c r="D8" s="361">
        <v>702</v>
      </c>
      <c r="E8" s="362">
        <f>SUM(F8:L8)</f>
        <v>92122</v>
      </c>
      <c r="F8" s="360">
        <v>43583</v>
      </c>
      <c r="G8" s="360">
        <v>29300</v>
      </c>
      <c r="H8" s="360">
        <v>4172</v>
      </c>
      <c r="I8" s="361">
        <v>6117</v>
      </c>
      <c r="J8" s="361" t="s">
        <v>136</v>
      </c>
      <c r="K8" s="361" t="s">
        <v>136</v>
      </c>
      <c r="L8" s="360">
        <f>235+81+64+83+27+54+89+179+107+1477+6307+40+26+32+41+84+24</f>
        <v>8950</v>
      </c>
      <c r="M8" s="363">
        <v>6307</v>
      </c>
      <c r="N8" s="363">
        <v>1477</v>
      </c>
      <c r="O8" s="363">
        <v>0</v>
      </c>
      <c r="P8" s="364">
        <v>179</v>
      </c>
      <c r="Q8" s="363">
        <v>235</v>
      </c>
      <c r="R8" s="363">
        <v>0</v>
      </c>
      <c r="S8" s="363">
        <v>0</v>
      </c>
      <c r="T8" s="363">
        <v>0</v>
      </c>
      <c r="U8" s="363">
        <v>0</v>
      </c>
      <c r="V8" s="363">
        <v>0</v>
      </c>
      <c r="W8" s="363">
        <v>0</v>
      </c>
      <c r="X8" s="363">
        <v>0</v>
      </c>
      <c r="Y8" s="363">
        <v>0</v>
      </c>
      <c r="Z8" s="363">
        <v>0</v>
      </c>
      <c r="AA8" s="363">
        <v>0</v>
      </c>
      <c r="AB8" s="363">
        <v>0</v>
      </c>
      <c r="AC8" s="363">
        <v>0</v>
      </c>
      <c r="AD8" s="363">
        <v>0</v>
      </c>
      <c r="AE8" s="363">
        <v>0</v>
      </c>
      <c r="AF8" s="363">
        <v>0</v>
      </c>
      <c r="AG8" s="363">
        <v>0</v>
      </c>
      <c r="AH8" s="363">
        <v>0</v>
      </c>
      <c r="AI8" s="363">
        <v>0</v>
      </c>
      <c r="AJ8" s="363">
        <v>0</v>
      </c>
      <c r="AK8" s="363">
        <v>0</v>
      </c>
      <c r="AL8" s="363">
        <v>0</v>
      </c>
      <c r="AM8" s="363">
        <v>0</v>
      </c>
      <c r="AN8" s="363">
        <v>0</v>
      </c>
      <c r="AO8" s="363">
        <v>0</v>
      </c>
      <c r="AP8" s="363">
        <v>0</v>
      </c>
      <c r="AQ8" s="363">
        <v>0</v>
      </c>
      <c r="AR8" s="363">
        <v>0</v>
      </c>
      <c r="AS8" s="363">
        <v>0</v>
      </c>
      <c r="AT8" s="363">
        <v>0</v>
      </c>
      <c r="AU8" s="363">
        <v>0</v>
      </c>
      <c r="AV8" s="363">
        <v>0</v>
      </c>
      <c r="AW8" s="363">
        <v>0</v>
      </c>
      <c r="AX8" s="363">
        <v>0</v>
      </c>
      <c r="AY8" s="363">
        <v>0</v>
      </c>
      <c r="AZ8" s="363">
        <v>0</v>
      </c>
      <c r="BA8" s="363">
        <v>0</v>
      </c>
      <c r="BB8" s="363">
        <v>0</v>
      </c>
      <c r="BC8" s="363">
        <v>0</v>
      </c>
      <c r="BD8" s="363">
        <v>0</v>
      </c>
      <c r="BE8" s="363">
        <v>0</v>
      </c>
      <c r="BF8" s="363">
        <v>0</v>
      </c>
      <c r="BG8" s="363">
        <v>0</v>
      </c>
      <c r="BH8" s="363">
        <v>0</v>
      </c>
      <c r="BI8" s="363">
        <v>0</v>
      </c>
      <c r="BJ8" s="363">
        <v>0</v>
      </c>
      <c r="BK8" s="365">
        <v>32677</v>
      </c>
      <c r="BL8" s="479">
        <f t="shared" si="0"/>
        <v>54.390549741594498</v>
      </c>
      <c r="BM8" s="480">
        <f t="shared" si="0"/>
        <v>0.75626993019046795</v>
      </c>
      <c r="BN8" s="480">
        <f t="shared" si="1"/>
        <v>47.310088795293197</v>
      </c>
      <c r="BO8" s="480">
        <f t="shared" si="2"/>
        <v>31.805649030633294</v>
      </c>
      <c r="BP8" s="480">
        <f t="shared" si="3"/>
        <v>4.5287770565120162</v>
      </c>
      <c r="BQ8" s="481">
        <f>I8/E8*100</f>
        <v>6.6401076832895507</v>
      </c>
      <c r="BR8" s="481" t="s">
        <v>136</v>
      </c>
      <c r="BS8" s="481" t="s">
        <v>136</v>
      </c>
      <c r="BT8" s="480">
        <f>L8/E8*100</f>
        <v>9.715377434271943</v>
      </c>
      <c r="BU8" s="389">
        <f t="shared" si="4"/>
        <v>100</v>
      </c>
      <c r="BV8" s="446"/>
    </row>
    <row r="9" spans="1:74" ht="8.4499999999999993" customHeight="1">
      <c r="A9" s="375">
        <v>34497</v>
      </c>
      <c r="B9" s="359">
        <v>171742</v>
      </c>
      <c r="C9" s="360">
        <v>80540</v>
      </c>
      <c r="D9" s="361">
        <v>810</v>
      </c>
      <c r="E9" s="362">
        <f>SUM(F9:L9)</f>
        <v>80377</v>
      </c>
      <c r="F9" s="360">
        <v>30966</v>
      </c>
      <c r="G9" s="360">
        <v>29316</v>
      </c>
      <c r="H9" s="360">
        <v>2388</v>
      </c>
      <c r="I9" s="361">
        <v>9870</v>
      </c>
      <c r="J9" s="361">
        <v>647</v>
      </c>
      <c r="K9" s="361" t="s">
        <v>136</v>
      </c>
      <c r="L9" s="360">
        <f>79730-G9-F9-H9-I9</f>
        <v>7190</v>
      </c>
      <c r="M9" s="363">
        <v>2258</v>
      </c>
      <c r="N9" s="363">
        <v>0</v>
      </c>
      <c r="O9" s="363">
        <v>222</v>
      </c>
      <c r="P9" s="364">
        <v>0</v>
      </c>
      <c r="Q9" s="363">
        <v>281</v>
      </c>
      <c r="R9" s="363">
        <v>0</v>
      </c>
      <c r="S9" s="363">
        <v>0</v>
      </c>
      <c r="T9" s="363">
        <v>0</v>
      </c>
      <c r="U9" s="363">
        <v>0</v>
      </c>
      <c r="V9" s="363">
        <v>0</v>
      </c>
      <c r="W9" s="363">
        <v>0</v>
      </c>
      <c r="X9" s="363">
        <v>0</v>
      </c>
      <c r="Y9" s="363">
        <v>0</v>
      </c>
      <c r="Z9" s="363">
        <v>0</v>
      </c>
      <c r="AA9" s="363">
        <v>0</v>
      </c>
      <c r="AB9" s="363">
        <v>0</v>
      </c>
      <c r="AC9" s="363">
        <v>0</v>
      </c>
      <c r="AD9" s="363">
        <v>0</v>
      </c>
      <c r="AE9" s="363">
        <v>0</v>
      </c>
      <c r="AF9" s="363">
        <v>0</v>
      </c>
      <c r="AG9" s="363">
        <v>0</v>
      </c>
      <c r="AH9" s="363">
        <v>0</v>
      </c>
      <c r="AI9" s="363">
        <v>0</v>
      </c>
      <c r="AJ9" s="363">
        <v>0</v>
      </c>
      <c r="AK9" s="363">
        <v>0</v>
      </c>
      <c r="AL9" s="363">
        <v>0</v>
      </c>
      <c r="AM9" s="363">
        <v>0</v>
      </c>
      <c r="AN9" s="363">
        <v>0</v>
      </c>
      <c r="AO9" s="363">
        <v>0</v>
      </c>
      <c r="AP9" s="363">
        <v>0</v>
      </c>
      <c r="AQ9" s="363">
        <v>0</v>
      </c>
      <c r="AR9" s="363">
        <v>0</v>
      </c>
      <c r="AS9" s="363">
        <v>0</v>
      </c>
      <c r="AT9" s="363">
        <v>0</v>
      </c>
      <c r="AU9" s="363">
        <v>0</v>
      </c>
      <c r="AV9" s="363">
        <v>0</v>
      </c>
      <c r="AW9" s="363">
        <v>0</v>
      </c>
      <c r="AX9" s="363">
        <v>0</v>
      </c>
      <c r="AY9" s="363">
        <v>0</v>
      </c>
      <c r="AZ9" s="363">
        <v>0</v>
      </c>
      <c r="BA9" s="363">
        <v>0</v>
      </c>
      <c r="BB9" s="363">
        <v>0</v>
      </c>
      <c r="BC9" s="363">
        <v>0</v>
      </c>
      <c r="BD9" s="363">
        <v>0</v>
      </c>
      <c r="BE9" s="363">
        <v>0</v>
      </c>
      <c r="BF9" s="363">
        <v>0</v>
      </c>
      <c r="BG9" s="363">
        <v>0</v>
      </c>
      <c r="BH9" s="363">
        <v>0</v>
      </c>
      <c r="BI9" s="363">
        <v>0</v>
      </c>
      <c r="BJ9" s="363">
        <v>0</v>
      </c>
      <c r="BK9" s="365">
        <v>34497</v>
      </c>
      <c r="BL9" s="479">
        <f t="shared" si="0"/>
        <v>46.895925283273748</v>
      </c>
      <c r="BM9" s="480">
        <f t="shared" si="0"/>
        <v>1.005711447727837</v>
      </c>
      <c r="BN9" s="480">
        <f t="shared" si="1"/>
        <v>38.525946477226071</v>
      </c>
      <c r="BO9" s="480">
        <f t="shared" si="2"/>
        <v>36.473120420020656</v>
      </c>
      <c r="BP9" s="480">
        <f t="shared" si="3"/>
        <v>2.9709991664282072</v>
      </c>
      <c r="BQ9" s="481">
        <f>I9/E9*100</f>
        <v>12.279632233101509</v>
      </c>
      <c r="BR9" s="481">
        <f t="shared" ref="BR9:BR14" si="5">J9/E9*100</f>
        <v>0.80495664182539772</v>
      </c>
      <c r="BS9" s="481" t="s">
        <v>136</v>
      </c>
      <c r="BT9" s="480">
        <f>L9/E9*100</f>
        <v>8.9453450613981609</v>
      </c>
      <c r="BU9" s="389">
        <f t="shared" si="4"/>
        <v>100.00000000000001</v>
      </c>
      <c r="BV9" s="446"/>
    </row>
    <row r="10" spans="1:74" ht="8.4499999999999993" customHeight="1">
      <c r="A10" s="375">
        <v>36324</v>
      </c>
      <c r="B10" s="359">
        <v>165984</v>
      </c>
      <c r="C10" s="360">
        <v>53132</v>
      </c>
      <c r="D10" s="361">
        <v>421</v>
      </c>
      <c r="E10" s="362">
        <f>SUM(F10:L10)</f>
        <v>53880</v>
      </c>
      <c r="F10" s="360">
        <v>20113</v>
      </c>
      <c r="G10" s="360">
        <v>23906</v>
      </c>
      <c r="H10" s="360">
        <v>1523</v>
      </c>
      <c r="I10" s="361">
        <v>3843</v>
      </c>
      <c r="J10" s="361">
        <v>1169</v>
      </c>
      <c r="K10" s="361" t="s">
        <v>136</v>
      </c>
      <c r="L10" s="360">
        <f>52711-23906-20113-3843-1523</f>
        <v>3326</v>
      </c>
      <c r="M10" s="363">
        <v>416</v>
      </c>
      <c r="N10" s="363">
        <v>0</v>
      </c>
      <c r="O10" s="363">
        <v>245</v>
      </c>
      <c r="P10" s="364">
        <v>0</v>
      </c>
      <c r="Q10" s="363">
        <v>130</v>
      </c>
      <c r="R10" s="363">
        <v>0</v>
      </c>
      <c r="S10" s="363">
        <v>0</v>
      </c>
      <c r="T10" s="363">
        <v>0</v>
      </c>
      <c r="U10" s="363">
        <v>0</v>
      </c>
      <c r="V10" s="363">
        <v>0</v>
      </c>
      <c r="W10" s="363">
        <v>0</v>
      </c>
      <c r="X10" s="363">
        <v>0</v>
      </c>
      <c r="Y10" s="363">
        <v>0</v>
      </c>
      <c r="Z10" s="363">
        <v>0</v>
      </c>
      <c r="AA10" s="363">
        <v>0</v>
      </c>
      <c r="AB10" s="363">
        <v>0</v>
      </c>
      <c r="AC10" s="363">
        <v>0</v>
      </c>
      <c r="AD10" s="363">
        <v>0</v>
      </c>
      <c r="AE10" s="363">
        <v>0</v>
      </c>
      <c r="AF10" s="363">
        <v>0</v>
      </c>
      <c r="AG10" s="363">
        <v>0</v>
      </c>
      <c r="AH10" s="363">
        <v>0</v>
      </c>
      <c r="AI10" s="363">
        <v>0</v>
      </c>
      <c r="AJ10" s="363">
        <v>0</v>
      </c>
      <c r="AK10" s="363">
        <v>0</v>
      </c>
      <c r="AL10" s="363">
        <v>0</v>
      </c>
      <c r="AM10" s="363">
        <v>0</v>
      </c>
      <c r="AN10" s="363">
        <v>0</v>
      </c>
      <c r="AO10" s="363">
        <v>0</v>
      </c>
      <c r="AP10" s="363">
        <v>0</v>
      </c>
      <c r="AQ10" s="363">
        <v>0</v>
      </c>
      <c r="AR10" s="363">
        <v>0</v>
      </c>
      <c r="AS10" s="363">
        <v>0</v>
      </c>
      <c r="AT10" s="363">
        <v>0</v>
      </c>
      <c r="AU10" s="363">
        <v>0</v>
      </c>
      <c r="AV10" s="363">
        <v>0</v>
      </c>
      <c r="AW10" s="363">
        <v>0</v>
      </c>
      <c r="AX10" s="363">
        <v>0</v>
      </c>
      <c r="AY10" s="363">
        <v>0</v>
      </c>
      <c r="AZ10" s="363">
        <v>0</v>
      </c>
      <c r="BA10" s="363">
        <v>0</v>
      </c>
      <c r="BB10" s="363">
        <v>0</v>
      </c>
      <c r="BC10" s="363">
        <v>0</v>
      </c>
      <c r="BD10" s="363">
        <v>0</v>
      </c>
      <c r="BE10" s="363">
        <v>0</v>
      </c>
      <c r="BF10" s="363">
        <v>0</v>
      </c>
      <c r="BG10" s="363">
        <v>0</v>
      </c>
      <c r="BH10" s="363">
        <v>0</v>
      </c>
      <c r="BI10" s="363">
        <v>0</v>
      </c>
      <c r="BJ10" s="363">
        <v>0</v>
      </c>
      <c r="BK10" s="365">
        <v>36324</v>
      </c>
      <c r="BL10" s="479">
        <v>32</v>
      </c>
      <c r="BM10" s="480">
        <v>0.8</v>
      </c>
      <c r="BN10" s="480">
        <f t="shared" si="1"/>
        <v>37.329250185597623</v>
      </c>
      <c r="BO10" s="480">
        <f t="shared" si="2"/>
        <v>44.368968077208606</v>
      </c>
      <c r="BP10" s="480">
        <f t="shared" si="3"/>
        <v>2.8266518188567189</v>
      </c>
      <c r="BQ10" s="481">
        <f>I10/$E10*100</f>
        <v>7.1325167037861918</v>
      </c>
      <c r="BR10" s="481">
        <f t="shared" si="5"/>
        <v>2.1696362286562731</v>
      </c>
      <c r="BS10" s="481" t="s">
        <v>136</v>
      </c>
      <c r="BT10" s="480">
        <f>L10/$E10*100</f>
        <v>6.1729769858945804</v>
      </c>
      <c r="BU10" s="389">
        <f t="shared" si="4"/>
        <v>99.999999999999986</v>
      </c>
      <c r="BV10" s="446"/>
    </row>
    <row r="11" spans="1:74" ht="8.4499999999999993" customHeight="1">
      <c r="A11" s="375">
        <v>38151</v>
      </c>
      <c r="B11" s="359">
        <v>164951</v>
      </c>
      <c r="C11" s="360">
        <v>54750</v>
      </c>
      <c r="D11" s="361">
        <v>870</v>
      </c>
      <c r="E11" s="362">
        <v>53880</v>
      </c>
      <c r="F11" s="360">
        <v>16040</v>
      </c>
      <c r="G11" s="360">
        <v>21763</v>
      </c>
      <c r="H11" s="360">
        <v>2961</v>
      </c>
      <c r="I11" s="361">
        <v>8453</v>
      </c>
      <c r="J11" s="361">
        <v>1466</v>
      </c>
      <c r="K11" s="361" t="s">
        <v>136</v>
      </c>
      <c r="L11" s="360">
        <f>SUM(M11:AU11)</f>
        <v>3197</v>
      </c>
      <c r="M11" s="363">
        <v>330</v>
      </c>
      <c r="N11" s="363">
        <v>0</v>
      </c>
      <c r="O11" s="363">
        <v>310</v>
      </c>
      <c r="P11" s="364">
        <v>54</v>
      </c>
      <c r="Q11" s="363">
        <v>90</v>
      </c>
      <c r="R11" s="363">
        <v>562</v>
      </c>
      <c r="S11" s="363">
        <v>670</v>
      </c>
      <c r="T11" s="363">
        <v>181</v>
      </c>
      <c r="U11" s="363">
        <v>117</v>
      </c>
      <c r="V11" s="363">
        <v>69</v>
      </c>
      <c r="W11" s="363">
        <v>37</v>
      </c>
      <c r="X11" s="363">
        <v>26</v>
      </c>
      <c r="Y11" s="363">
        <v>185</v>
      </c>
      <c r="Z11" s="363">
        <v>87</v>
      </c>
      <c r="AA11" s="363">
        <v>48</v>
      </c>
      <c r="AB11" s="363">
        <v>98</v>
      </c>
      <c r="AC11" s="363">
        <v>295</v>
      </c>
      <c r="AD11" s="363">
        <v>38</v>
      </c>
      <c r="AE11" s="363">
        <v>0</v>
      </c>
      <c r="AF11" s="363">
        <v>0</v>
      </c>
      <c r="AG11" s="363">
        <v>0</v>
      </c>
      <c r="AH11" s="363">
        <v>0</v>
      </c>
      <c r="AI11" s="363">
        <v>0</v>
      </c>
      <c r="AJ11" s="363">
        <v>0</v>
      </c>
      <c r="AK11" s="363">
        <v>0</v>
      </c>
      <c r="AL11" s="363">
        <v>0</v>
      </c>
      <c r="AM11" s="363">
        <v>0</v>
      </c>
      <c r="AN11" s="363">
        <v>0</v>
      </c>
      <c r="AO11" s="363">
        <v>0</v>
      </c>
      <c r="AP11" s="363">
        <v>0</v>
      </c>
      <c r="AQ11" s="363">
        <v>0</v>
      </c>
      <c r="AR11" s="363">
        <v>0</v>
      </c>
      <c r="AS11" s="363">
        <v>0</v>
      </c>
      <c r="AT11" s="363">
        <v>0</v>
      </c>
      <c r="AU11" s="363">
        <v>0</v>
      </c>
      <c r="AV11" s="363">
        <v>0</v>
      </c>
      <c r="AW11" s="363">
        <v>0</v>
      </c>
      <c r="AX11" s="363">
        <v>0</v>
      </c>
      <c r="AY11" s="363">
        <v>0</v>
      </c>
      <c r="AZ11" s="363">
        <v>0</v>
      </c>
      <c r="BA11" s="363">
        <v>0</v>
      </c>
      <c r="BB11" s="363">
        <v>0</v>
      </c>
      <c r="BC11" s="363">
        <v>0</v>
      </c>
      <c r="BD11" s="363">
        <v>0</v>
      </c>
      <c r="BE11" s="363">
        <v>0</v>
      </c>
      <c r="BF11" s="363">
        <v>0</v>
      </c>
      <c r="BG11" s="363">
        <v>0</v>
      </c>
      <c r="BH11" s="363">
        <v>0</v>
      </c>
      <c r="BI11" s="363">
        <v>0</v>
      </c>
      <c r="BJ11" s="363">
        <v>0</v>
      </c>
      <c r="BK11" s="365">
        <f>A11</f>
        <v>38151</v>
      </c>
      <c r="BL11" s="479">
        <v>33.200000000000003</v>
      </c>
      <c r="BM11" s="480">
        <v>1.6</v>
      </c>
      <c r="BN11" s="480">
        <f t="shared" si="1"/>
        <v>29.769858945805495</v>
      </c>
      <c r="BO11" s="480">
        <f t="shared" si="2"/>
        <v>40.391610987379359</v>
      </c>
      <c r="BP11" s="480">
        <f t="shared" si="3"/>
        <v>5.4955456570155903</v>
      </c>
      <c r="BQ11" s="481">
        <f>I11/$E11*100</f>
        <v>15.688567186340016</v>
      </c>
      <c r="BR11" s="481">
        <f t="shared" si="5"/>
        <v>2.7208611729769858</v>
      </c>
      <c r="BS11" s="481" t="s">
        <v>136</v>
      </c>
      <c r="BT11" s="480">
        <f>L11/$E11*100</f>
        <v>5.9335560504825535</v>
      </c>
      <c r="BU11" s="389">
        <f t="shared" si="4"/>
        <v>99.999999999999986</v>
      </c>
      <c r="BV11" s="446"/>
    </row>
    <row r="12" spans="1:74" ht="8.4499999999999993" customHeight="1">
      <c r="A12" s="375">
        <v>39971</v>
      </c>
      <c r="B12" s="359">
        <v>166078</v>
      </c>
      <c r="C12" s="360">
        <v>56287</v>
      </c>
      <c r="D12" s="361">
        <v>533</v>
      </c>
      <c r="E12" s="362">
        <v>55754</v>
      </c>
      <c r="F12" s="360">
        <v>15769</v>
      </c>
      <c r="G12" s="360">
        <v>16605</v>
      </c>
      <c r="H12" s="360">
        <v>6646</v>
      </c>
      <c r="I12" s="361">
        <v>9287</v>
      </c>
      <c r="J12" s="361">
        <v>3059</v>
      </c>
      <c r="K12" s="361" t="s">
        <v>136</v>
      </c>
      <c r="L12" s="360">
        <v>4388</v>
      </c>
      <c r="M12" s="363">
        <v>284</v>
      </c>
      <c r="N12" s="363">
        <v>248</v>
      </c>
      <c r="O12" s="363">
        <v>0</v>
      </c>
      <c r="P12" s="364">
        <v>35</v>
      </c>
      <c r="Q12" s="363">
        <v>101</v>
      </c>
      <c r="R12" s="363">
        <v>493</v>
      </c>
      <c r="S12" s="363">
        <v>117</v>
      </c>
      <c r="T12" s="363">
        <v>157</v>
      </c>
      <c r="U12" s="363">
        <v>99</v>
      </c>
      <c r="V12" s="363">
        <v>46</v>
      </c>
      <c r="W12" s="363">
        <v>12</v>
      </c>
      <c r="X12" s="363">
        <v>0</v>
      </c>
      <c r="Y12" s="363">
        <v>0</v>
      </c>
      <c r="Z12" s="363">
        <v>0</v>
      </c>
      <c r="AA12" s="363">
        <v>37</v>
      </c>
      <c r="AB12" s="363"/>
      <c r="AC12" s="363">
        <v>500</v>
      </c>
      <c r="AD12" s="363">
        <v>16</v>
      </c>
      <c r="AE12" s="363">
        <v>107</v>
      </c>
      <c r="AF12" s="363">
        <v>97</v>
      </c>
      <c r="AG12" s="363">
        <v>46</v>
      </c>
      <c r="AH12" s="363">
        <v>37</v>
      </c>
      <c r="AI12" s="363">
        <v>87</v>
      </c>
      <c r="AJ12" s="363">
        <v>23</v>
      </c>
      <c r="AK12" s="363">
        <v>34</v>
      </c>
      <c r="AL12" s="363">
        <v>50</v>
      </c>
      <c r="AM12" s="363">
        <v>225</v>
      </c>
      <c r="AN12" s="363">
        <v>35</v>
      </c>
      <c r="AO12" s="363">
        <v>724</v>
      </c>
      <c r="AP12" s="363">
        <v>284</v>
      </c>
      <c r="AQ12" s="363">
        <v>494</v>
      </c>
      <c r="AR12" s="363">
        <v>0</v>
      </c>
      <c r="AS12" s="363">
        <v>0</v>
      </c>
      <c r="AT12" s="363">
        <v>0</v>
      </c>
      <c r="AU12" s="363">
        <v>0</v>
      </c>
      <c r="AV12" s="363">
        <v>0</v>
      </c>
      <c r="AW12" s="363">
        <v>0</v>
      </c>
      <c r="AX12" s="363">
        <v>0</v>
      </c>
      <c r="AY12" s="363">
        <v>0</v>
      </c>
      <c r="AZ12" s="363">
        <v>0</v>
      </c>
      <c r="BA12" s="363">
        <v>0</v>
      </c>
      <c r="BB12" s="363">
        <v>0</v>
      </c>
      <c r="BC12" s="363">
        <v>0</v>
      </c>
      <c r="BD12" s="363">
        <v>0</v>
      </c>
      <c r="BE12" s="363">
        <v>0</v>
      </c>
      <c r="BF12" s="363">
        <v>0</v>
      </c>
      <c r="BG12" s="363">
        <v>0</v>
      </c>
      <c r="BH12" s="363">
        <v>0</v>
      </c>
      <c r="BI12" s="363">
        <v>0</v>
      </c>
      <c r="BJ12" s="363">
        <v>0</v>
      </c>
      <c r="BK12" s="365">
        <v>39971</v>
      </c>
      <c r="BL12" s="479">
        <v>33.9</v>
      </c>
      <c r="BM12" s="480">
        <v>0.9</v>
      </c>
      <c r="BN12" s="480">
        <f t="shared" si="1"/>
        <v>28.283172507802128</v>
      </c>
      <c r="BO12" s="480">
        <f t="shared" si="2"/>
        <v>29.782616493883847</v>
      </c>
      <c r="BP12" s="480">
        <f t="shared" si="3"/>
        <v>11.920220970692686</v>
      </c>
      <c r="BQ12" s="481">
        <f>I12/E12*100</f>
        <v>16.657100835814472</v>
      </c>
      <c r="BR12" s="481">
        <f t="shared" si="5"/>
        <v>5.4866018581626435</v>
      </c>
      <c r="BS12" s="481" t="s">
        <v>136</v>
      </c>
      <c r="BT12" s="480">
        <f>L12/E12*100</f>
        <v>7.8702873336442227</v>
      </c>
      <c r="BU12" s="389">
        <f t="shared" si="4"/>
        <v>100</v>
      </c>
      <c r="BV12" s="446"/>
    </row>
    <row r="13" spans="1:74" ht="8.4499999999999993" customHeight="1">
      <c r="A13" s="375">
        <v>41784</v>
      </c>
      <c r="B13" s="359">
        <v>167198</v>
      </c>
      <c r="C13" s="368">
        <v>62933</v>
      </c>
      <c r="D13" s="368">
        <v>424</v>
      </c>
      <c r="E13" s="368">
        <v>62509</v>
      </c>
      <c r="F13" s="368">
        <v>21356</v>
      </c>
      <c r="G13" s="368">
        <v>17141</v>
      </c>
      <c r="H13" s="368">
        <v>1953</v>
      </c>
      <c r="I13" s="368">
        <v>9556</v>
      </c>
      <c r="J13" s="368">
        <v>3747</v>
      </c>
      <c r="K13" s="368">
        <v>4334</v>
      </c>
      <c r="L13" s="368">
        <v>8756</v>
      </c>
      <c r="M13" s="363">
        <v>66</v>
      </c>
      <c r="N13" s="363"/>
      <c r="O13" s="363">
        <v>359</v>
      </c>
      <c r="P13" s="363">
        <v>39</v>
      </c>
      <c r="Q13" s="363">
        <v>164</v>
      </c>
      <c r="R13" s="363">
        <v>735</v>
      </c>
      <c r="S13" s="363">
        <v>0</v>
      </c>
      <c r="T13" s="363">
        <v>0</v>
      </c>
      <c r="U13" s="363">
        <v>0</v>
      </c>
      <c r="V13" s="363">
        <v>0</v>
      </c>
      <c r="W13" s="363">
        <v>0</v>
      </c>
      <c r="X13" s="363">
        <v>0</v>
      </c>
      <c r="Y13" s="363">
        <v>0</v>
      </c>
      <c r="Z13" s="363">
        <v>0</v>
      </c>
      <c r="AA13" s="363">
        <v>0</v>
      </c>
      <c r="AB13" s="363">
        <v>0</v>
      </c>
      <c r="AC13" s="363">
        <v>345</v>
      </c>
      <c r="AD13" s="363">
        <v>0</v>
      </c>
      <c r="AE13" s="363">
        <v>124</v>
      </c>
      <c r="AF13" s="363">
        <v>0</v>
      </c>
      <c r="AG13" s="363">
        <v>0</v>
      </c>
      <c r="AH13" s="363">
        <v>0</v>
      </c>
      <c r="AI13" s="363">
        <v>0</v>
      </c>
      <c r="AJ13" s="363">
        <v>0</v>
      </c>
      <c r="AK13" s="363">
        <v>0</v>
      </c>
      <c r="AL13" s="363">
        <v>0</v>
      </c>
      <c r="AM13" s="363">
        <v>551</v>
      </c>
      <c r="AN13" s="363">
        <v>0</v>
      </c>
      <c r="AO13" s="363">
        <v>0</v>
      </c>
      <c r="AP13" s="363">
        <v>0</v>
      </c>
      <c r="AQ13" s="363">
        <v>0</v>
      </c>
      <c r="AR13" s="363">
        <v>0</v>
      </c>
      <c r="AS13" s="363">
        <v>0</v>
      </c>
      <c r="AT13" s="363">
        <v>0</v>
      </c>
      <c r="AU13" s="363">
        <v>0</v>
      </c>
      <c r="AV13" s="363">
        <v>0</v>
      </c>
      <c r="AW13" s="363">
        <v>0</v>
      </c>
      <c r="AX13" s="363">
        <v>0</v>
      </c>
      <c r="AY13" s="363">
        <v>0</v>
      </c>
      <c r="AZ13" s="363">
        <v>0</v>
      </c>
      <c r="BA13" s="363">
        <v>0</v>
      </c>
      <c r="BB13" s="363">
        <v>0</v>
      </c>
      <c r="BC13" s="363">
        <v>0</v>
      </c>
      <c r="BD13" s="363">
        <v>0</v>
      </c>
      <c r="BE13" s="363">
        <v>0</v>
      </c>
      <c r="BF13" s="363">
        <v>0</v>
      </c>
      <c r="BG13" s="363">
        <v>0</v>
      </c>
      <c r="BH13" s="363">
        <v>0</v>
      </c>
      <c r="BI13" s="363">
        <v>0</v>
      </c>
      <c r="BJ13" s="363">
        <v>0</v>
      </c>
      <c r="BK13" s="365">
        <f>A13</f>
        <v>41784</v>
      </c>
      <c r="BL13" s="479">
        <f t="shared" ref="BL13:BM15" si="6">C13/B13*100</f>
        <v>37.639804303879231</v>
      </c>
      <c r="BM13" s="480">
        <f t="shared" si="6"/>
        <v>0.67373238205710828</v>
      </c>
      <c r="BN13" s="480">
        <f>F13/E13*100</f>
        <v>34.164680286038809</v>
      </c>
      <c r="BO13" s="480">
        <f>G13/E13*100</f>
        <v>27.421651282215358</v>
      </c>
      <c r="BP13" s="480">
        <f>H13/E13*100</f>
        <v>3.1243500935865236</v>
      </c>
      <c r="BQ13" s="481">
        <f>I13/E13*100</f>
        <v>15.287398614599498</v>
      </c>
      <c r="BR13" s="481">
        <f>J13/E13*100</f>
        <v>5.9943368154985679</v>
      </c>
      <c r="BS13" s="481">
        <f>K13/E13*100</f>
        <v>6.9334015901710151</v>
      </c>
      <c r="BT13" s="480">
        <v>7.0741813178902238</v>
      </c>
      <c r="BU13" s="389">
        <f t="shared" si="4"/>
        <v>100</v>
      </c>
      <c r="BV13" s="446"/>
    </row>
    <row r="14" spans="1:74" ht="8.4499999999999993" customHeight="1">
      <c r="A14" s="412">
        <v>43611</v>
      </c>
      <c r="B14" s="359">
        <v>166530</v>
      </c>
      <c r="C14" s="368">
        <v>90946</v>
      </c>
      <c r="D14" s="368">
        <v>461</v>
      </c>
      <c r="E14" s="368">
        <v>90485</v>
      </c>
      <c r="F14" s="368">
        <v>17566</v>
      </c>
      <c r="G14" s="368">
        <v>18416</v>
      </c>
      <c r="H14" s="368">
        <v>4174</v>
      </c>
      <c r="I14" s="368">
        <v>28633</v>
      </c>
      <c r="J14" s="368">
        <v>4231</v>
      </c>
      <c r="K14" s="368">
        <v>6773</v>
      </c>
      <c r="L14" s="368">
        <v>10692</v>
      </c>
      <c r="M14" s="363"/>
      <c r="N14" s="363"/>
      <c r="O14" s="363">
        <v>162</v>
      </c>
      <c r="P14" s="363">
        <v>49</v>
      </c>
      <c r="Q14" s="363">
        <v>456</v>
      </c>
      <c r="R14" s="363">
        <v>1189</v>
      </c>
      <c r="S14" s="363"/>
      <c r="T14" s="363">
        <v>126</v>
      </c>
      <c r="U14" s="363"/>
      <c r="V14" s="363"/>
      <c r="W14" s="363"/>
      <c r="X14" s="363"/>
      <c r="Y14" s="363"/>
      <c r="Z14" s="363"/>
      <c r="AA14" s="363"/>
      <c r="AB14" s="363"/>
      <c r="AC14" s="363">
        <v>611</v>
      </c>
      <c r="AD14" s="363"/>
      <c r="AE14" s="363">
        <v>77</v>
      </c>
      <c r="AF14" s="363"/>
      <c r="AG14" s="363"/>
      <c r="AH14" s="363"/>
      <c r="AI14" s="363">
        <v>78</v>
      </c>
      <c r="AJ14" s="363"/>
      <c r="AK14" s="363"/>
      <c r="AL14" s="363"/>
      <c r="AM14" s="363">
        <v>1018</v>
      </c>
      <c r="AN14" s="363"/>
      <c r="AO14" s="363"/>
      <c r="AP14" s="363"/>
      <c r="AQ14" s="363"/>
      <c r="AR14" s="363"/>
      <c r="AS14" s="363"/>
      <c r="AT14" s="363"/>
      <c r="AU14" s="363"/>
      <c r="AV14" s="363"/>
      <c r="AW14" s="363"/>
      <c r="AX14" s="363"/>
      <c r="AY14" s="363"/>
      <c r="AZ14" s="363"/>
      <c r="BA14" s="363"/>
      <c r="BB14" s="363"/>
      <c r="BC14" s="363"/>
      <c r="BD14" s="363"/>
      <c r="BE14" s="363"/>
      <c r="BF14" s="363"/>
      <c r="BG14" s="363"/>
      <c r="BH14" s="363"/>
      <c r="BI14" s="363"/>
      <c r="BJ14" s="363"/>
      <c r="BK14" s="365">
        <f>A14</f>
        <v>43611</v>
      </c>
      <c r="BL14" s="479">
        <f t="shared" si="6"/>
        <v>54.612382153365758</v>
      </c>
      <c r="BM14" s="480">
        <f t="shared" si="6"/>
        <v>0.50689420095441251</v>
      </c>
      <c r="BN14" s="480">
        <f>F14/E14*100</f>
        <v>19.413162402608165</v>
      </c>
      <c r="BO14" s="480">
        <f>G14/E14*100</f>
        <v>20.352544620655358</v>
      </c>
      <c r="BP14" s="480">
        <f>H14/E14*100</f>
        <v>4.6129192683870253</v>
      </c>
      <c r="BQ14" s="480">
        <f>I14/E14*100</f>
        <v>31.643918881582582</v>
      </c>
      <c r="BR14" s="481">
        <f t="shared" si="5"/>
        <v>4.6759131347737197</v>
      </c>
      <c r="BS14" s="481">
        <f>K14/E14*100</f>
        <v>7.4852185445101398</v>
      </c>
      <c r="BT14" s="480">
        <f t="shared" ref="BT14" si="7">L14/E14*100</f>
        <v>11.816323147483008</v>
      </c>
      <c r="BU14" s="389">
        <f t="shared" si="4"/>
        <v>99.999999999999986</v>
      </c>
      <c r="BV14" s="446"/>
    </row>
    <row r="15" spans="1:74" ht="8.4499999999999993" customHeight="1">
      <c r="A15" s="412">
        <v>45452</v>
      </c>
      <c r="B15" s="359">
        <v>166429</v>
      </c>
      <c r="C15" s="368">
        <v>96558</v>
      </c>
      <c r="D15" s="368"/>
      <c r="E15" s="368"/>
      <c r="F15" s="368"/>
      <c r="G15" s="368"/>
      <c r="H15" s="368"/>
      <c r="I15" s="368"/>
      <c r="J15" s="368"/>
      <c r="K15" s="368"/>
      <c r="L15" s="368"/>
      <c r="M15" s="363"/>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363"/>
      <c r="BA15" s="363"/>
      <c r="BB15" s="363"/>
      <c r="BC15" s="363"/>
      <c r="BD15" s="363"/>
      <c r="BE15" s="363"/>
      <c r="BF15" s="363"/>
      <c r="BG15" s="363"/>
      <c r="BH15" s="363"/>
      <c r="BI15" s="363"/>
      <c r="BJ15" s="363"/>
      <c r="BK15" s="365">
        <f>A15</f>
        <v>45452</v>
      </c>
      <c r="BL15" s="479">
        <f t="shared" si="6"/>
        <v>58.017533002060937</v>
      </c>
      <c r="BM15" s="480">
        <v>0.6</v>
      </c>
      <c r="BN15" s="480">
        <v>18.7</v>
      </c>
      <c r="BO15" s="480">
        <v>23</v>
      </c>
      <c r="BP15" s="480">
        <v>5.3</v>
      </c>
      <c r="BQ15" s="480">
        <v>19.7</v>
      </c>
      <c r="BR15" s="481">
        <v>3.4</v>
      </c>
      <c r="BS15" s="481">
        <v>10.7</v>
      </c>
      <c r="BT15" s="480">
        <v>19.2</v>
      </c>
      <c r="BU15" s="389">
        <f t="shared" si="4"/>
        <v>100.00000000000001</v>
      </c>
      <c r="BV15" s="446"/>
    </row>
    <row r="16" spans="1:74" s="47" customFormat="1" ht="12.75" customHeight="1">
      <c r="A16" s="587" t="s">
        <v>642</v>
      </c>
      <c r="B16" s="587"/>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587"/>
      <c r="BA16" s="587"/>
      <c r="BB16" s="587"/>
      <c r="BC16" s="587"/>
      <c r="BD16" s="587"/>
      <c r="BE16" s="587"/>
      <c r="BF16" s="587"/>
      <c r="BG16" s="587"/>
      <c r="BH16" s="587"/>
      <c r="BI16" s="587"/>
      <c r="BJ16" s="587"/>
      <c r="BK16" s="587"/>
      <c r="BL16" s="587"/>
      <c r="BM16" s="587"/>
      <c r="BN16" s="587"/>
      <c r="BO16" s="587"/>
      <c r="BP16" s="587"/>
      <c r="BQ16" s="587"/>
      <c r="BR16" s="587"/>
      <c r="BS16" s="587"/>
      <c r="BT16" s="587"/>
      <c r="BU16" s="389"/>
      <c r="BV16" s="446"/>
    </row>
    <row r="17" spans="1:74" ht="8.4499999999999993" customHeight="1">
      <c r="A17" s="369">
        <v>18124</v>
      </c>
      <c r="B17" s="359">
        <v>160960</v>
      </c>
      <c r="C17" s="360">
        <v>131849</v>
      </c>
      <c r="D17" s="360">
        <v>4316</v>
      </c>
      <c r="E17" s="362">
        <f t="shared" ref="E17:E29" si="8">SUM(F17:L17)</f>
        <v>127533</v>
      </c>
      <c r="F17" s="360">
        <v>46127</v>
      </c>
      <c r="G17" s="360">
        <v>32536</v>
      </c>
      <c r="H17" s="360">
        <v>19114</v>
      </c>
      <c r="I17" s="361" t="s">
        <v>136</v>
      </c>
      <c r="J17" s="361" t="s">
        <v>136</v>
      </c>
      <c r="K17" s="361" t="s">
        <v>136</v>
      </c>
      <c r="L17" s="360">
        <f>5210+24546</f>
        <v>29756</v>
      </c>
      <c r="M17" s="363">
        <v>0</v>
      </c>
      <c r="N17" s="363">
        <v>0</v>
      </c>
      <c r="O17" s="363">
        <v>0</v>
      </c>
      <c r="P17" s="364">
        <v>5210</v>
      </c>
      <c r="Q17" s="363">
        <v>0</v>
      </c>
      <c r="R17" s="363">
        <v>0</v>
      </c>
      <c r="S17" s="363">
        <v>0</v>
      </c>
      <c r="T17" s="363">
        <v>0</v>
      </c>
      <c r="U17" s="363">
        <v>0</v>
      </c>
      <c r="V17" s="363">
        <v>0</v>
      </c>
      <c r="W17" s="363">
        <v>0</v>
      </c>
      <c r="X17" s="363">
        <v>0</v>
      </c>
      <c r="Y17" s="363">
        <v>0</v>
      </c>
      <c r="Z17" s="363">
        <v>0</v>
      </c>
      <c r="AA17" s="363">
        <v>0</v>
      </c>
      <c r="AB17" s="363">
        <v>0</v>
      </c>
      <c r="AC17" s="363">
        <v>0</v>
      </c>
      <c r="AD17" s="363">
        <v>0</v>
      </c>
      <c r="AE17" s="363">
        <v>0</v>
      </c>
      <c r="AF17" s="363">
        <v>0</v>
      </c>
      <c r="AG17" s="363">
        <v>0</v>
      </c>
      <c r="AH17" s="363">
        <v>0</v>
      </c>
      <c r="AI17" s="363">
        <v>0</v>
      </c>
      <c r="AJ17" s="363">
        <v>0</v>
      </c>
      <c r="AK17" s="363">
        <v>0</v>
      </c>
      <c r="AL17" s="363">
        <v>0</v>
      </c>
      <c r="AM17" s="363">
        <v>0</v>
      </c>
      <c r="AN17" s="363">
        <v>0</v>
      </c>
      <c r="AO17" s="363">
        <v>0</v>
      </c>
      <c r="AP17" s="363">
        <v>0</v>
      </c>
      <c r="AQ17" s="363">
        <v>0</v>
      </c>
      <c r="AR17" s="363">
        <v>0</v>
      </c>
      <c r="AS17" s="363">
        <v>0</v>
      </c>
      <c r="AT17" s="363">
        <v>0</v>
      </c>
      <c r="AU17" s="363">
        <v>0</v>
      </c>
      <c r="AV17" s="363">
        <v>0</v>
      </c>
      <c r="AW17" s="363">
        <v>0</v>
      </c>
      <c r="AX17" s="363">
        <v>0</v>
      </c>
      <c r="AY17" s="363">
        <v>0</v>
      </c>
      <c r="AZ17" s="363">
        <v>0</v>
      </c>
      <c r="BA17" s="363">
        <v>0</v>
      </c>
      <c r="BB17" s="363">
        <v>0</v>
      </c>
      <c r="BC17" s="363">
        <v>0</v>
      </c>
      <c r="BD17" s="363">
        <v>0</v>
      </c>
      <c r="BE17" s="363">
        <v>0</v>
      </c>
      <c r="BF17" s="363">
        <v>0</v>
      </c>
      <c r="BG17" s="363">
        <v>0</v>
      </c>
      <c r="BH17" s="363">
        <v>0</v>
      </c>
      <c r="BI17" s="363">
        <v>0</v>
      </c>
      <c r="BJ17" s="363">
        <v>0</v>
      </c>
      <c r="BK17" s="370">
        <v>18124</v>
      </c>
      <c r="BL17" s="479">
        <f t="shared" ref="BL17:BM29" si="9">C17/B17*100</f>
        <v>81.914140159045729</v>
      </c>
      <c r="BM17" s="480">
        <f t="shared" si="9"/>
        <v>3.2734415884837955</v>
      </c>
      <c r="BN17" s="480">
        <f t="shared" ref="BN17:BN34" si="10">F17/E17*100</f>
        <v>36.168677910815241</v>
      </c>
      <c r="BO17" s="480">
        <f t="shared" ref="BO17:BO34" si="11">G17/E17*100</f>
        <v>25.511828311103791</v>
      </c>
      <c r="BP17" s="480">
        <f t="shared" ref="BP17:BP34" si="12">H17/E17*100</f>
        <v>14.987493433072224</v>
      </c>
      <c r="BQ17" s="481" t="s">
        <v>136</v>
      </c>
      <c r="BR17" s="481" t="s">
        <v>136</v>
      </c>
      <c r="BS17" s="481" t="s">
        <v>136</v>
      </c>
      <c r="BT17" s="480">
        <f t="shared" ref="BT17:BT34" si="13">L17/E17*100</f>
        <v>23.332000345008744</v>
      </c>
      <c r="BU17" s="389">
        <f t="shared" si="4"/>
        <v>100</v>
      </c>
      <c r="BV17" s="446"/>
    </row>
    <row r="18" spans="1:74" ht="8.4499999999999993" customHeight="1">
      <c r="A18" s="369">
        <v>19608</v>
      </c>
      <c r="B18" s="359">
        <v>163366</v>
      </c>
      <c r="C18" s="360">
        <v>143372</v>
      </c>
      <c r="D18" s="360">
        <v>4072</v>
      </c>
      <c r="E18" s="362">
        <f t="shared" si="8"/>
        <v>139300</v>
      </c>
      <c r="F18" s="360">
        <v>42596</v>
      </c>
      <c r="G18" s="360">
        <v>66183</v>
      </c>
      <c r="H18" s="360">
        <v>5676</v>
      </c>
      <c r="I18" s="361" t="s">
        <v>136</v>
      </c>
      <c r="J18" s="361" t="s">
        <v>136</v>
      </c>
      <c r="K18" s="361" t="s">
        <v>136</v>
      </c>
      <c r="L18" s="360">
        <f>1979+22866</f>
        <v>24845</v>
      </c>
      <c r="M18" s="363">
        <v>0</v>
      </c>
      <c r="N18" s="363">
        <v>0</v>
      </c>
      <c r="O18" s="363">
        <v>0</v>
      </c>
      <c r="P18" s="364">
        <v>1979</v>
      </c>
      <c r="Q18" s="363">
        <v>0</v>
      </c>
      <c r="R18" s="363">
        <v>0</v>
      </c>
      <c r="S18" s="363">
        <v>0</v>
      </c>
      <c r="T18" s="363">
        <v>0</v>
      </c>
      <c r="U18" s="363">
        <v>0</v>
      </c>
      <c r="V18" s="363">
        <v>0</v>
      </c>
      <c r="W18" s="363">
        <v>0</v>
      </c>
      <c r="X18" s="363">
        <v>0</v>
      </c>
      <c r="Y18" s="363">
        <v>0</v>
      </c>
      <c r="Z18" s="363">
        <v>0</v>
      </c>
      <c r="AA18" s="363">
        <v>0</v>
      </c>
      <c r="AB18" s="363">
        <v>0</v>
      </c>
      <c r="AC18" s="363">
        <v>0</v>
      </c>
      <c r="AD18" s="363">
        <v>0</v>
      </c>
      <c r="AE18" s="363">
        <v>0</v>
      </c>
      <c r="AF18" s="363">
        <v>0</v>
      </c>
      <c r="AG18" s="363">
        <v>0</v>
      </c>
      <c r="AH18" s="363">
        <v>0</v>
      </c>
      <c r="AI18" s="363">
        <v>0</v>
      </c>
      <c r="AJ18" s="363">
        <v>0</v>
      </c>
      <c r="AK18" s="363">
        <v>0</v>
      </c>
      <c r="AL18" s="363">
        <v>0</v>
      </c>
      <c r="AM18" s="363">
        <v>0</v>
      </c>
      <c r="AN18" s="363">
        <v>0</v>
      </c>
      <c r="AO18" s="363">
        <v>0</v>
      </c>
      <c r="AP18" s="363">
        <v>0</v>
      </c>
      <c r="AQ18" s="363">
        <v>0</v>
      </c>
      <c r="AR18" s="363">
        <v>0</v>
      </c>
      <c r="AS18" s="363">
        <v>0</v>
      </c>
      <c r="AT18" s="363">
        <v>0</v>
      </c>
      <c r="AU18" s="363">
        <v>0</v>
      </c>
      <c r="AV18" s="363">
        <v>0</v>
      </c>
      <c r="AW18" s="363">
        <v>0</v>
      </c>
      <c r="AX18" s="363">
        <v>0</v>
      </c>
      <c r="AY18" s="363">
        <v>0</v>
      </c>
      <c r="AZ18" s="363">
        <v>0</v>
      </c>
      <c r="BA18" s="363">
        <v>0</v>
      </c>
      <c r="BB18" s="363">
        <v>0</v>
      </c>
      <c r="BC18" s="363">
        <v>0</v>
      </c>
      <c r="BD18" s="363">
        <v>0</v>
      </c>
      <c r="BE18" s="363">
        <v>0</v>
      </c>
      <c r="BF18" s="363">
        <v>0</v>
      </c>
      <c r="BG18" s="363">
        <v>0</v>
      </c>
      <c r="BH18" s="363">
        <v>0</v>
      </c>
      <c r="BI18" s="363">
        <v>0</v>
      </c>
      <c r="BJ18" s="363">
        <v>0</v>
      </c>
      <c r="BK18" s="370">
        <v>19608</v>
      </c>
      <c r="BL18" s="479">
        <f t="shared" si="9"/>
        <v>87.761223265550967</v>
      </c>
      <c r="BM18" s="480">
        <f t="shared" si="9"/>
        <v>2.8401640487682394</v>
      </c>
      <c r="BN18" s="480">
        <f t="shared" si="10"/>
        <v>30.578607322325919</v>
      </c>
      <c r="BO18" s="480">
        <f t="shared" si="11"/>
        <v>47.511127063890882</v>
      </c>
      <c r="BP18" s="480">
        <f t="shared" si="12"/>
        <v>4.0746590093323762</v>
      </c>
      <c r="BQ18" s="481" t="s">
        <v>136</v>
      </c>
      <c r="BR18" s="481" t="s">
        <v>136</v>
      </c>
      <c r="BS18" s="481" t="s">
        <v>136</v>
      </c>
      <c r="BT18" s="480">
        <f t="shared" si="13"/>
        <v>17.835606604450827</v>
      </c>
      <c r="BU18" s="389">
        <f t="shared" si="4"/>
        <v>100.00000000000001</v>
      </c>
      <c r="BV18" s="446"/>
    </row>
    <row r="19" spans="1:74" ht="8.4499999999999993" customHeight="1">
      <c r="A19" s="369">
        <v>21078</v>
      </c>
      <c r="B19" s="359">
        <v>167204</v>
      </c>
      <c r="C19" s="360">
        <v>148902</v>
      </c>
      <c r="D19" s="360">
        <v>7410</v>
      </c>
      <c r="E19" s="362">
        <f t="shared" si="8"/>
        <v>141492</v>
      </c>
      <c r="F19" s="360">
        <v>46558</v>
      </c>
      <c r="G19" s="360">
        <v>72610</v>
      </c>
      <c r="H19" s="360">
        <v>8263</v>
      </c>
      <c r="I19" s="361" t="s">
        <v>136</v>
      </c>
      <c r="J19" s="361" t="s">
        <v>136</v>
      </c>
      <c r="K19" s="361" t="s">
        <v>136</v>
      </c>
      <c r="L19" s="360">
        <v>14061</v>
      </c>
      <c r="M19" s="363">
        <v>0</v>
      </c>
      <c r="N19" s="363">
        <v>0</v>
      </c>
      <c r="O19" s="363">
        <v>0</v>
      </c>
      <c r="P19" s="363">
        <v>0</v>
      </c>
      <c r="Q19" s="363">
        <v>0</v>
      </c>
      <c r="R19" s="363">
        <v>0</v>
      </c>
      <c r="S19" s="363">
        <v>0</v>
      </c>
      <c r="T19" s="363">
        <v>0</v>
      </c>
      <c r="U19" s="363">
        <v>0</v>
      </c>
      <c r="V19" s="363">
        <v>0</v>
      </c>
      <c r="W19" s="363">
        <v>0</v>
      </c>
      <c r="X19" s="363">
        <v>0</v>
      </c>
      <c r="Y19" s="363">
        <v>0</v>
      </c>
      <c r="Z19" s="363">
        <v>0</v>
      </c>
      <c r="AA19" s="363">
        <v>0</v>
      </c>
      <c r="AB19" s="363">
        <v>0</v>
      </c>
      <c r="AC19" s="363">
        <v>0</v>
      </c>
      <c r="AD19" s="363">
        <v>0</v>
      </c>
      <c r="AE19" s="363">
        <v>0</v>
      </c>
      <c r="AF19" s="363">
        <v>0</v>
      </c>
      <c r="AG19" s="363">
        <v>0</v>
      </c>
      <c r="AH19" s="363">
        <v>0</v>
      </c>
      <c r="AI19" s="363">
        <v>0</v>
      </c>
      <c r="AJ19" s="363">
        <v>0</v>
      </c>
      <c r="AK19" s="363">
        <v>0</v>
      </c>
      <c r="AL19" s="363">
        <v>0</v>
      </c>
      <c r="AM19" s="363">
        <v>0</v>
      </c>
      <c r="AN19" s="363">
        <v>0</v>
      </c>
      <c r="AO19" s="363">
        <v>0</v>
      </c>
      <c r="AP19" s="363">
        <v>0</v>
      </c>
      <c r="AQ19" s="363">
        <v>0</v>
      </c>
      <c r="AR19" s="363">
        <v>0</v>
      </c>
      <c r="AS19" s="363">
        <v>0</v>
      </c>
      <c r="AT19" s="363">
        <v>0</v>
      </c>
      <c r="AU19" s="363">
        <v>0</v>
      </c>
      <c r="AV19" s="363">
        <v>0</v>
      </c>
      <c r="AW19" s="363">
        <v>0</v>
      </c>
      <c r="AX19" s="363">
        <v>0</v>
      </c>
      <c r="AY19" s="363">
        <v>0</v>
      </c>
      <c r="AZ19" s="363">
        <v>0</v>
      </c>
      <c r="BA19" s="363">
        <v>0</v>
      </c>
      <c r="BB19" s="363">
        <v>0</v>
      </c>
      <c r="BC19" s="363">
        <v>0</v>
      </c>
      <c r="BD19" s="363">
        <v>0</v>
      </c>
      <c r="BE19" s="363">
        <v>0</v>
      </c>
      <c r="BF19" s="363">
        <v>0</v>
      </c>
      <c r="BG19" s="363">
        <v>0</v>
      </c>
      <c r="BH19" s="363">
        <v>0</v>
      </c>
      <c r="BI19" s="363">
        <v>0</v>
      </c>
      <c r="BJ19" s="363">
        <v>0</v>
      </c>
      <c r="BK19" s="370">
        <v>21078</v>
      </c>
      <c r="BL19" s="479">
        <f t="shared" si="9"/>
        <v>89.054089615080983</v>
      </c>
      <c r="BM19" s="480">
        <f t="shared" si="9"/>
        <v>4.9764274489261391</v>
      </c>
      <c r="BN19" s="480">
        <f t="shared" si="10"/>
        <v>32.905040567664599</v>
      </c>
      <c r="BO19" s="480">
        <f t="shared" si="11"/>
        <v>51.317388968987643</v>
      </c>
      <c r="BP19" s="480">
        <f t="shared" si="12"/>
        <v>5.8399061431034971</v>
      </c>
      <c r="BQ19" s="481" t="s">
        <v>136</v>
      </c>
      <c r="BR19" s="481" t="s">
        <v>136</v>
      </c>
      <c r="BS19" s="481" t="s">
        <v>136</v>
      </c>
      <c r="BT19" s="480">
        <f t="shared" si="13"/>
        <v>9.9376643202442541</v>
      </c>
      <c r="BU19" s="389">
        <f t="shared" si="4"/>
        <v>99.999999999999986</v>
      </c>
      <c r="BV19" s="446"/>
    </row>
    <row r="20" spans="1:74" ht="8.4499999999999993" customHeight="1">
      <c r="A20" s="369">
        <v>22541</v>
      </c>
      <c r="B20" s="359">
        <v>173748</v>
      </c>
      <c r="C20" s="360">
        <v>153060</v>
      </c>
      <c r="D20" s="360">
        <v>9867</v>
      </c>
      <c r="E20" s="362">
        <f t="shared" si="8"/>
        <v>143193</v>
      </c>
      <c r="F20" s="360">
        <v>57338</v>
      </c>
      <c r="G20" s="360">
        <v>60237</v>
      </c>
      <c r="H20" s="360">
        <v>16717</v>
      </c>
      <c r="I20" s="361" t="s">
        <v>136</v>
      </c>
      <c r="J20" s="361" t="s">
        <v>136</v>
      </c>
      <c r="K20" s="361" t="s">
        <v>136</v>
      </c>
      <c r="L20" s="360">
        <v>8901</v>
      </c>
      <c r="M20" s="363">
        <v>0</v>
      </c>
      <c r="N20" s="363">
        <v>0</v>
      </c>
      <c r="O20" s="363">
        <v>0</v>
      </c>
      <c r="P20" s="363">
        <v>0</v>
      </c>
      <c r="Q20" s="363">
        <v>0</v>
      </c>
      <c r="R20" s="363">
        <v>0</v>
      </c>
      <c r="S20" s="363">
        <v>0</v>
      </c>
      <c r="T20" s="363">
        <v>0</v>
      </c>
      <c r="U20" s="363">
        <v>0</v>
      </c>
      <c r="V20" s="363">
        <v>0</v>
      </c>
      <c r="W20" s="363">
        <v>0</v>
      </c>
      <c r="X20" s="363">
        <v>0</v>
      </c>
      <c r="Y20" s="363">
        <v>0</v>
      </c>
      <c r="Z20" s="363">
        <v>0</v>
      </c>
      <c r="AA20" s="363">
        <v>0</v>
      </c>
      <c r="AB20" s="363">
        <v>0</v>
      </c>
      <c r="AC20" s="363">
        <v>0</v>
      </c>
      <c r="AD20" s="363">
        <v>0</v>
      </c>
      <c r="AE20" s="363">
        <v>0</v>
      </c>
      <c r="AF20" s="363">
        <v>0</v>
      </c>
      <c r="AG20" s="363">
        <v>0</v>
      </c>
      <c r="AH20" s="363">
        <v>0</v>
      </c>
      <c r="AI20" s="363">
        <v>0</v>
      </c>
      <c r="AJ20" s="363">
        <v>0</v>
      </c>
      <c r="AK20" s="363">
        <v>0</v>
      </c>
      <c r="AL20" s="363">
        <v>0</v>
      </c>
      <c r="AM20" s="363">
        <v>0</v>
      </c>
      <c r="AN20" s="363">
        <v>0</v>
      </c>
      <c r="AO20" s="363">
        <v>0</v>
      </c>
      <c r="AP20" s="363">
        <v>0</v>
      </c>
      <c r="AQ20" s="363">
        <v>0</v>
      </c>
      <c r="AR20" s="363">
        <v>0</v>
      </c>
      <c r="AS20" s="363">
        <v>0</v>
      </c>
      <c r="AT20" s="363">
        <v>0</v>
      </c>
      <c r="AU20" s="363">
        <v>0</v>
      </c>
      <c r="AV20" s="363">
        <v>0</v>
      </c>
      <c r="AW20" s="363">
        <v>0</v>
      </c>
      <c r="AX20" s="363">
        <v>0</v>
      </c>
      <c r="AY20" s="363">
        <v>0</v>
      </c>
      <c r="AZ20" s="363">
        <v>0</v>
      </c>
      <c r="BA20" s="363">
        <v>0</v>
      </c>
      <c r="BB20" s="363">
        <v>0</v>
      </c>
      <c r="BC20" s="363">
        <v>0</v>
      </c>
      <c r="BD20" s="363">
        <v>0</v>
      </c>
      <c r="BE20" s="363">
        <v>0</v>
      </c>
      <c r="BF20" s="363">
        <v>0</v>
      </c>
      <c r="BG20" s="363">
        <v>0</v>
      </c>
      <c r="BH20" s="363">
        <v>0</v>
      </c>
      <c r="BI20" s="363">
        <v>0</v>
      </c>
      <c r="BJ20" s="363">
        <v>0</v>
      </c>
      <c r="BK20" s="370">
        <v>22541</v>
      </c>
      <c r="BL20" s="479">
        <f t="shared" si="9"/>
        <v>88.093100352234259</v>
      </c>
      <c r="BM20" s="480">
        <f t="shared" si="9"/>
        <v>6.446491571932575</v>
      </c>
      <c r="BN20" s="480">
        <f t="shared" si="10"/>
        <v>40.042460176125928</v>
      </c>
      <c r="BO20" s="480">
        <f t="shared" si="11"/>
        <v>42.067000481867126</v>
      </c>
      <c r="BP20" s="480">
        <f t="shared" si="12"/>
        <v>11.674453360150288</v>
      </c>
      <c r="BQ20" s="481" t="s">
        <v>136</v>
      </c>
      <c r="BR20" s="481" t="s">
        <v>136</v>
      </c>
      <c r="BS20" s="481" t="s">
        <v>136</v>
      </c>
      <c r="BT20" s="480">
        <f t="shared" si="13"/>
        <v>6.2160859818566543</v>
      </c>
      <c r="BU20" s="389">
        <f t="shared" si="4"/>
        <v>100</v>
      </c>
      <c r="BV20" s="446"/>
    </row>
    <row r="21" spans="1:74" ht="8.4499999999999993" customHeight="1">
      <c r="A21" s="369">
        <v>24004</v>
      </c>
      <c r="B21" s="359">
        <v>177503</v>
      </c>
      <c r="C21" s="360">
        <v>153232</v>
      </c>
      <c r="D21" s="360">
        <v>4349</v>
      </c>
      <c r="E21" s="362">
        <f t="shared" si="8"/>
        <v>148883</v>
      </c>
      <c r="F21" s="360">
        <v>64483</v>
      </c>
      <c r="G21" s="360">
        <v>67153</v>
      </c>
      <c r="H21" s="360">
        <v>10821</v>
      </c>
      <c r="I21" s="361" t="s">
        <v>136</v>
      </c>
      <c r="J21" s="361" t="s">
        <v>136</v>
      </c>
      <c r="K21" s="361" t="s">
        <v>136</v>
      </c>
      <c r="L21" s="360">
        <f>2151+3963+312</f>
        <v>6426</v>
      </c>
      <c r="M21" s="363">
        <v>0</v>
      </c>
      <c r="N21" s="363">
        <v>0</v>
      </c>
      <c r="O21" s="364">
        <v>3963</v>
      </c>
      <c r="P21" s="363">
        <v>0</v>
      </c>
      <c r="Q21" s="363">
        <v>0</v>
      </c>
      <c r="R21" s="363">
        <v>0</v>
      </c>
      <c r="S21" s="363">
        <v>0</v>
      </c>
      <c r="T21" s="363">
        <v>0</v>
      </c>
      <c r="U21" s="363">
        <v>0</v>
      </c>
      <c r="V21" s="363">
        <v>0</v>
      </c>
      <c r="W21" s="363">
        <v>0</v>
      </c>
      <c r="X21" s="363">
        <v>0</v>
      </c>
      <c r="Y21" s="363">
        <v>0</v>
      </c>
      <c r="Z21" s="363">
        <v>0</v>
      </c>
      <c r="AA21" s="363">
        <v>0</v>
      </c>
      <c r="AB21" s="363">
        <v>0</v>
      </c>
      <c r="AC21" s="363">
        <v>0</v>
      </c>
      <c r="AD21" s="363">
        <v>0</v>
      </c>
      <c r="AE21" s="363">
        <v>0</v>
      </c>
      <c r="AF21" s="363">
        <v>0</v>
      </c>
      <c r="AG21" s="363">
        <v>0</v>
      </c>
      <c r="AH21" s="363">
        <v>0</v>
      </c>
      <c r="AI21" s="363">
        <v>0</v>
      </c>
      <c r="AJ21" s="363">
        <v>0</v>
      </c>
      <c r="AK21" s="363">
        <v>0</v>
      </c>
      <c r="AL21" s="363">
        <v>0</v>
      </c>
      <c r="AM21" s="363">
        <v>0</v>
      </c>
      <c r="AN21" s="363">
        <v>0</v>
      </c>
      <c r="AO21" s="363">
        <v>0</v>
      </c>
      <c r="AP21" s="363">
        <v>0</v>
      </c>
      <c r="AQ21" s="363">
        <v>0</v>
      </c>
      <c r="AR21" s="363">
        <v>0</v>
      </c>
      <c r="AS21" s="363">
        <v>0</v>
      </c>
      <c r="AT21" s="363">
        <v>0</v>
      </c>
      <c r="AU21" s="363">
        <v>0</v>
      </c>
      <c r="AV21" s="363">
        <v>0</v>
      </c>
      <c r="AW21" s="363">
        <v>0</v>
      </c>
      <c r="AX21" s="363">
        <v>0</v>
      </c>
      <c r="AY21" s="363">
        <v>0</v>
      </c>
      <c r="AZ21" s="363">
        <v>0</v>
      </c>
      <c r="BA21" s="363">
        <v>0</v>
      </c>
      <c r="BB21" s="363">
        <v>0</v>
      </c>
      <c r="BC21" s="363">
        <v>0</v>
      </c>
      <c r="BD21" s="363">
        <v>0</v>
      </c>
      <c r="BE21" s="363">
        <v>0</v>
      </c>
      <c r="BF21" s="363">
        <v>0</v>
      </c>
      <c r="BG21" s="363">
        <v>0</v>
      </c>
      <c r="BH21" s="363">
        <v>0</v>
      </c>
      <c r="BI21" s="363">
        <v>0</v>
      </c>
      <c r="BJ21" s="363">
        <v>0</v>
      </c>
      <c r="BK21" s="370">
        <v>24004</v>
      </c>
      <c r="BL21" s="479">
        <f t="shared" si="9"/>
        <v>86.326428285719118</v>
      </c>
      <c r="BM21" s="480">
        <f t="shared" si="9"/>
        <v>2.8381800146183562</v>
      </c>
      <c r="BN21" s="480">
        <f t="shared" si="10"/>
        <v>43.311190666496515</v>
      </c>
      <c r="BO21" s="480">
        <f t="shared" si="11"/>
        <v>45.104545179772039</v>
      </c>
      <c r="BP21" s="480">
        <f t="shared" si="12"/>
        <v>7.268123291443616</v>
      </c>
      <c r="BQ21" s="481" t="s">
        <v>136</v>
      </c>
      <c r="BR21" s="481" t="s">
        <v>136</v>
      </c>
      <c r="BS21" s="481" t="s">
        <v>136</v>
      </c>
      <c r="BT21" s="480">
        <f t="shared" si="13"/>
        <v>4.3161408622878366</v>
      </c>
      <c r="BU21" s="389">
        <f t="shared" si="4"/>
        <v>100</v>
      </c>
      <c r="BV21" s="446"/>
    </row>
    <row r="22" spans="1:74" ht="8.4499999999999993" customHeight="1">
      <c r="A22" s="369">
        <v>25474</v>
      </c>
      <c r="B22" s="359">
        <v>175202</v>
      </c>
      <c r="C22" s="360">
        <v>151284</v>
      </c>
      <c r="D22" s="360">
        <v>1988</v>
      </c>
      <c r="E22" s="362">
        <f t="shared" si="8"/>
        <v>149296</v>
      </c>
      <c r="F22" s="360">
        <v>71517</v>
      </c>
      <c r="G22" s="360">
        <v>63864</v>
      </c>
      <c r="H22" s="360">
        <v>6680</v>
      </c>
      <c r="I22" s="361" t="s">
        <v>136</v>
      </c>
      <c r="J22" s="361" t="s">
        <v>136</v>
      </c>
      <c r="K22" s="361" t="s">
        <v>136</v>
      </c>
      <c r="L22" s="360">
        <f>5887+364+984</f>
        <v>7235</v>
      </c>
      <c r="M22" s="363">
        <v>0</v>
      </c>
      <c r="N22" s="363">
        <v>0</v>
      </c>
      <c r="O22" s="364">
        <v>5887</v>
      </c>
      <c r="P22" s="363">
        <v>0</v>
      </c>
      <c r="Q22" s="363">
        <v>0</v>
      </c>
      <c r="R22" s="363">
        <v>0</v>
      </c>
      <c r="S22" s="363">
        <v>0</v>
      </c>
      <c r="T22" s="363">
        <v>0</v>
      </c>
      <c r="U22" s="363">
        <v>0</v>
      </c>
      <c r="V22" s="363">
        <v>0</v>
      </c>
      <c r="W22" s="363">
        <v>0</v>
      </c>
      <c r="X22" s="363">
        <v>0</v>
      </c>
      <c r="Y22" s="363">
        <v>0</v>
      </c>
      <c r="Z22" s="363">
        <v>0</v>
      </c>
      <c r="AA22" s="363">
        <v>0</v>
      </c>
      <c r="AB22" s="363">
        <v>0</v>
      </c>
      <c r="AC22" s="363">
        <v>0</v>
      </c>
      <c r="AD22" s="363">
        <v>0</v>
      </c>
      <c r="AE22" s="363">
        <v>0</v>
      </c>
      <c r="AF22" s="363">
        <v>0</v>
      </c>
      <c r="AG22" s="363">
        <v>0</v>
      </c>
      <c r="AH22" s="363">
        <v>0</v>
      </c>
      <c r="AI22" s="363">
        <v>0</v>
      </c>
      <c r="AJ22" s="363">
        <v>0</v>
      </c>
      <c r="AK22" s="363">
        <v>0</v>
      </c>
      <c r="AL22" s="363">
        <v>0</v>
      </c>
      <c r="AM22" s="363">
        <v>0</v>
      </c>
      <c r="AN22" s="363">
        <v>0</v>
      </c>
      <c r="AO22" s="363">
        <v>0</v>
      </c>
      <c r="AP22" s="363">
        <v>0</v>
      </c>
      <c r="AQ22" s="363">
        <v>0</v>
      </c>
      <c r="AR22" s="363">
        <v>0</v>
      </c>
      <c r="AS22" s="363">
        <v>0</v>
      </c>
      <c r="AT22" s="363">
        <v>0</v>
      </c>
      <c r="AU22" s="363">
        <v>0</v>
      </c>
      <c r="AV22" s="363">
        <v>0</v>
      </c>
      <c r="AW22" s="363">
        <v>0</v>
      </c>
      <c r="AX22" s="363">
        <v>0</v>
      </c>
      <c r="AY22" s="363">
        <v>0</v>
      </c>
      <c r="AZ22" s="363">
        <v>0</v>
      </c>
      <c r="BA22" s="363">
        <v>0</v>
      </c>
      <c r="BB22" s="363">
        <v>0</v>
      </c>
      <c r="BC22" s="363">
        <v>0</v>
      </c>
      <c r="BD22" s="363">
        <v>0</v>
      </c>
      <c r="BE22" s="363">
        <v>0</v>
      </c>
      <c r="BF22" s="363">
        <v>0</v>
      </c>
      <c r="BG22" s="363">
        <v>0</v>
      </c>
      <c r="BH22" s="363">
        <v>0</v>
      </c>
      <c r="BI22" s="363">
        <v>0</v>
      </c>
      <c r="BJ22" s="363">
        <v>0</v>
      </c>
      <c r="BK22" s="370">
        <v>25474</v>
      </c>
      <c r="BL22" s="479">
        <f t="shared" si="9"/>
        <v>86.348329356970808</v>
      </c>
      <c r="BM22" s="480">
        <f t="shared" si="9"/>
        <v>1.3140847677216361</v>
      </c>
      <c r="BN22" s="480">
        <f t="shared" si="10"/>
        <v>47.902823920265782</v>
      </c>
      <c r="BO22" s="480">
        <f>G22/E22*100</f>
        <v>42.776765619976423</v>
      </c>
      <c r="BP22" s="480">
        <f t="shared" si="12"/>
        <v>4.4743328689315192</v>
      </c>
      <c r="BQ22" s="481" t="s">
        <v>136</v>
      </c>
      <c r="BR22" s="481" t="s">
        <v>136</v>
      </c>
      <c r="BS22" s="481" t="s">
        <v>136</v>
      </c>
      <c r="BT22" s="480">
        <f t="shared" si="13"/>
        <v>4.8460775908262779</v>
      </c>
      <c r="BU22" s="389">
        <f t="shared" si="4"/>
        <v>100.00000000000001</v>
      </c>
      <c r="BV22" s="446"/>
    </row>
    <row r="23" spans="1:74" ht="8.4499999999999993" customHeight="1">
      <c r="A23" s="369">
        <v>26622</v>
      </c>
      <c r="B23" s="359">
        <v>180686</v>
      </c>
      <c r="C23" s="360">
        <v>163072</v>
      </c>
      <c r="D23" s="360">
        <v>1045</v>
      </c>
      <c r="E23" s="362">
        <f t="shared" si="8"/>
        <v>162027</v>
      </c>
      <c r="F23" s="360">
        <v>87384</v>
      </c>
      <c r="G23" s="360">
        <v>59958</v>
      </c>
      <c r="H23" s="360">
        <v>13213</v>
      </c>
      <c r="I23" s="361" t="s">
        <v>136</v>
      </c>
      <c r="J23" s="361" t="s">
        <v>136</v>
      </c>
      <c r="K23" s="361" t="s">
        <v>136</v>
      </c>
      <c r="L23" s="360">
        <f>416+984+72</f>
        <v>1472</v>
      </c>
      <c r="M23" s="363">
        <v>0</v>
      </c>
      <c r="N23" s="363">
        <v>0</v>
      </c>
      <c r="O23" s="364">
        <v>984</v>
      </c>
      <c r="P23" s="364">
        <v>416</v>
      </c>
      <c r="Q23" s="363">
        <v>0</v>
      </c>
      <c r="R23" s="363">
        <v>0</v>
      </c>
      <c r="S23" s="363">
        <v>0</v>
      </c>
      <c r="T23" s="363">
        <v>0</v>
      </c>
      <c r="U23" s="363">
        <v>0</v>
      </c>
      <c r="V23" s="363">
        <v>0</v>
      </c>
      <c r="W23" s="363">
        <v>0</v>
      </c>
      <c r="X23" s="363">
        <v>0</v>
      </c>
      <c r="Y23" s="363">
        <v>0</v>
      </c>
      <c r="Z23" s="363">
        <v>0</v>
      </c>
      <c r="AA23" s="363">
        <v>0</v>
      </c>
      <c r="AB23" s="363">
        <v>0</v>
      </c>
      <c r="AC23" s="363">
        <v>0</v>
      </c>
      <c r="AD23" s="363">
        <v>0</v>
      </c>
      <c r="AE23" s="363">
        <v>0</v>
      </c>
      <c r="AF23" s="363">
        <v>0</v>
      </c>
      <c r="AG23" s="363">
        <v>0</v>
      </c>
      <c r="AH23" s="363">
        <v>0</v>
      </c>
      <c r="AI23" s="363">
        <v>0</v>
      </c>
      <c r="AJ23" s="363">
        <v>0</v>
      </c>
      <c r="AK23" s="363">
        <v>0</v>
      </c>
      <c r="AL23" s="363">
        <v>0</v>
      </c>
      <c r="AM23" s="363">
        <v>0</v>
      </c>
      <c r="AN23" s="363">
        <v>0</v>
      </c>
      <c r="AO23" s="363">
        <v>0</v>
      </c>
      <c r="AP23" s="363">
        <v>0</v>
      </c>
      <c r="AQ23" s="363">
        <v>0</v>
      </c>
      <c r="AR23" s="363">
        <v>0</v>
      </c>
      <c r="AS23" s="363">
        <v>0</v>
      </c>
      <c r="AT23" s="363">
        <v>0</v>
      </c>
      <c r="AU23" s="363">
        <v>0</v>
      </c>
      <c r="AV23" s="363">
        <v>0</v>
      </c>
      <c r="AW23" s="363">
        <v>0</v>
      </c>
      <c r="AX23" s="363">
        <v>0</v>
      </c>
      <c r="AY23" s="363">
        <v>0</v>
      </c>
      <c r="AZ23" s="363">
        <v>0</v>
      </c>
      <c r="BA23" s="363">
        <v>0</v>
      </c>
      <c r="BB23" s="363">
        <v>0</v>
      </c>
      <c r="BC23" s="363">
        <v>0</v>
      </c>
      <c r="BD23" s="363">
        <v>0</v>
      </c>
      <c r="BE23" s="363">
        <v>0</v>
      </c>
      <c r="BF23" s="363">
        <v>0</v>
      </c>
      <c r="BG23" s="363">
        <v>0</v>
      </c>
      <c r="BH23" s="363">
        <v>0</v>
      </c>
      <c r="BI23" s="363">
        <v>0</v>
      </c>
      <c r="BJ23" s="363">
        <v>0</v>
      </c>
      <c r="BK23" s="370">
        <v>26622</v>
      </c>
      <c r="BL23" s="479">
        <f t="shared" si="9"/>
        <v>90.251596692604849</v>
      </c>
      <c r="BM23" s="480">
        <f t="shared" si="9"/>
        <v>0.6408212323390895</v>
      </c>
      <c r="BN23" s="480">
        <f t="shared" si="10"/>
        <v>53.931752115388178</v>
      </c>
      <c r="BO23" s="480">
        <f t="shared" si="11"/>
        <v>37.004943620507689</v>
      </c>
      <c r="BP23" s="480">
        <f t="shared" si="12"/>
        <v>8.1548137038888573</v>
      </c>
      <c r="BQ23" s="481" t="s">
        <v>136</v>
      </c>
      <c r="BR23" s="481" t="s">
        <v>136</v>
      </c>
      <c r="BS23" s="481" t="s">
        <v>136</v>
      </c>
      <c r="BT23" s="480">
        <f t="shared" si="13"/>
        <v>0.90849056021527275</v>
      </c>
      <c r="BU23" s="389">
        <f t="shared" si="4"/>
        <v>100</v>
      </c>
      <c r="BV23" s="446"/>
    </row>
    <row r="24" spans="1:74" ht="8.4499999999999993" customHeight="1">
      <c r="A24" s="369">
        <v>28036</v>
      </c>
      <c r="B24" s="359">
        <v>174805</v>
      </c>
      <c r="C24" s="360">
        <v>156996</v>
      </c>
      <c r="D24" s="360">
        <v>708</v>
      </c>
      <c r="E24" s="362">
        <f t="shared" si="8"/>
        <v>156288</v>
      </c>
      <c r="F24" s="360">
        <v>80354</v>
      </c>
      <c r="G24" s="360">
        <v>62492</v>
      </c>
      <c r="H24" s="360">
        <v>12229</v>
      </c>
      <c r="I24" s="361" t="s">
        <v>136</v>
      </c>
      <c r="J24" s="361" t="s">
        <v>136</v>
      </c>
      <c r="K24" s="361" t="s">
        <v>136</v>
      </c>
      <c r="L24" s="360">
        <f>441+79+445+184+64</f>
        <v>1213</v>
      </c>
      <c r="M24" s="363">
        <v>0</v>
      </c>
      <c r="N24" s="363">
        <v>0</v>
      </c>
      <c r="O24" s="364">
        <v>445</v>
      </c>
      <c r="P24" s="364">
        <v>441</v>
      </c>
      <c r="Q24" s="363">
        <v>0</v>
      </c>
      <c r="R24" s="363">
        <v>0</v>
      </c>
      <c r="S24" s="363">
        <v>0</v>
      </c>
      <c r="T24" s="363">
        <v>0</v>
      </c>
      <c r="U24" s="363">
        <v>0</v>
      </c>
      <c r="V24" s="363">
        <v>0</v>
      </c>
      <c r="W24" s="363">
        <v>0</v>
      </c>
      <c r="X24" s="363">
        <v>0</v>
      </c>
      <c r="Y24" s="363">
        <v>0</v>
      </c>
      <c r="Z24" s="363">
        <v>0</v>
      </c>
      <c r="AA24" s="363">
        <v>0</v>
      </c>
      <c r="AB24" s="363">
        <v>0</v>
      </c>
      <c r="AC24" s="363">
        <v>0</v>
      </c>
      <c r="AD24" s="363">
        <v>0</v>
      </c>
      <c r="AE24" s="363">
        <v>0</v>
      </c>
      <c r="AF24" s="363">
        <v>0</v>
      </c>
      <c r="AG24" s="363">
        <v>0</v>
      </c>
      <c r="AH24" s="363">
        <v>0</v>
      </c>
      <c r="AI24" s="363">
        <v>0</v>
      </c>
      <c r="AJ24" s="363">
        <v>0</v>
      </c>
      <c r="AK24" s="363">
        <v>0</v>
      </c>
      <c r="AL24" s="363">
        <v>0</v>
      </c>
      <c r="AM24" s="363">
        <v>0</v>
      </c>
      <c r="AN24" s="363">
        <v>0</v>
      </c>
      <c r="AO24" s="363">
        <v>0</v>
      </c>
      <c r="AP24" s="363">
        <v>0</v>
      </c>
      <c r="AQ24" s="363">
        <v>0</v>
      </c>
      <c r="AR24" s="363">
        <v>0</v>
      </c>
      <c r="AS24" s="363">
        <v>0</v>
      </c>
      <c r="AT24" s="363">
        <v>0</v>
      </c>
      <c r="AU24" s="363">
        <v>0</v>
      </c>
      <c r="AV24" s="363">
        <v>0</v>
      </c>
      <c r="AW24" s="363">
        <v>0</v>
      </c>
      <c r="AX24" s="363">
        <v>0</v>
      </c>
      <c r="AY24" s="363">
        <v>0</v>
      </c>
      <c r="AZ24" s="363">
        <v>0</v>
      </c>
      <c r="BA24" s="363">
        <v>0</v>
      </c>
      <c r="BB24" s="363">
        <v>0</v>
      </c>
      <c r="BC24" s="363">
        <v>0</v>
      </c>
      <c r="BD24" s="363">
        <v>0</v>
      </c>
      <c r="BE24" s="363">
        <v>0</v>
      </c>
      <c r="BF24" s="363">
        <v>0</v>
      </c>
      <c r="BG24" s="363">
        <v>0</v>
      </c>
      <c r="BH24" s="363">
        <v>0</v>
      </c>
      <c r="BI24" s="363">
        <v>0</v>
      </c>
      <c r="BJ24" s="363">
        <v>0</v>
      </c>
      <c r="BK24" s="370">
        <v>28036</v>
      </c>
      <c r="BL24" s="479">
        <f t="shared" si="9"/>
        <v>89.812076313606596</v>
      </c>
      <c r="BM24" s="480">
        <f t="shared" si="9"/>
        <v>0.45096690361537872</v>
      </c>
      <c r="BN24" s="480">
        <f t="shared" si="10"/>
        <v>51.414056101556106</v>
      </c>
      <c r="BO24" s="480">
        <f t="shared" si="11"/>
        <v>39.985155610155608</v>
      </c>
      <c r="BP24" s="480">
        <f t="shared" si="12"/>
        <v>7.8246570434070435</v>
      </c>
      <c r="BQ24" s="481" t="s">
        <v>136</v>
      </c>
      <c r="BR24" s="481" t="s">
        <v>136</v>
      </c>
      <c r="BS24" s="481" t="s">
        <v>136</v>
      </c>
      <c r="BT24" s="480">
        <f t="shared" si="13"/>
        <v>0.77613124488124485</v>
      </c>
      <c r="BU24" s="389">
        <f t="shared" si="4"/>
        <v>100</v>
      </c>
      <c r="BV24" s="446"/>
    </row>
    <row r="25" spans="1:74" ht="8.4499999999999993" customHeight="1">
      <c r="A25" s="369">
        <v>29499</v>
      </c>
      <c r="B25" s="359">
        <v>171462</v>
      </c>
      <c r="C25" s="360">
        <v>149908</v>
      </c>
      <c r="D25" s="360">
        <v>1103</v>
      </c>
      <c r="E25" s="362">
        <f t="shared" si="8"/>
        <v>148805</v>
      </c>
      <c r="F25" s="360">
        <v>76909</v>
      </c>
      <c r="G25" s="371">
        <v>52787</v>
      </c>
      <c r="H25" s="360">
        <v>16878</v>
      </c>
      <c r="I25" s="360">
        <v>1576</v>
      </c>
      <c r="J25" s="361" t="s">
        <v>136</v>
      </c>
      <c r="K25" s="361" t="s">
        <v>136</v>
      </c>
      <c r="L25" s="360">
        <f>276+16+265+25+73</f>
        <v>655</v>
      </c>
      <c r="M25" s="363">
        <v>0</v>
      </c>
      <c r="N25" s="363">
        <v>0</v>
      </c>
      <c r="O25" s="364">
        <v>265</v>
      </c>
      <c r="P25" s="364">
        <v>276</v>
      </c>
      <c r="Q25" s="363">
        <v>0</v>
      </c>
      <c r="R25" s="363">
        <v>0</v>
      </c>
      <c r="S25" s="363">
        <v>0</v>
      </c>
      <c r="T25" s="363">
        <v>0</v>
      </c>
      <c r="U25" s="363">
        <v>0</v>
      </c>
      <c r="V25" s="363">
        <v>0</v>
      </c>
      <c r="W25" s="363">
        <v>0</v>
      </c>
      <c r="X25" s="363">
        <v>0</v>
      </c>
      <c r="Y25" s="363">
        <v>0</v>
      </c>
      <c r="Z25" s="363">
        <v>0</v>
      </c>
      <c r="AA25" s="363">
        <v>0</v>
      </c>
      <c r="AB25" s="363">
        <v>0</v>
      </c>
      <c r="AC25" s="363">
        <v>0</v>
      </c>
      <c r="AD25" s="363">
        <v>0</v>
      </c>
      <c r="AE25" s="363">
        <v>0</v>
      </c>
      <c r="AF25" s="363">
        <v>0</v>
      </c>
      <c r="AG25" s="363">
        <v>0</v>
      </c>
      <c r="AH25" s="363">
        <v>0</v>
      </c>
      <c r="AI25" s="363">
        <v>0</v>
      </c>
      <c r="AJ25" s="363">
        <v>0</v>
      </c>
      <c r="AK25" s="363">
        <v>0</v>
      </c>
      <c r="AL25" s="363">
        <v>0</v>
      </c>
      <c r="AM25" s="363">
        <v>0</v>
      </c>
      <c r="AN25" s="363">
        <v>0</v>
      </c>
      <c r="AO25" s="363">
        <v>0</v>
      </c>
      <c r="AP25" s="363">
        <v>0</v>
      </c>
      <c r="AQ25" s="363">
        <v>0</v>
      </c>
      <c r="AR25" s="363">
        <v>0</v>
      </c>
      <c r="AS25" s="363">
        <v>0</v>
      </c>
      <c r="AT25" s="363">
        <v>0</v>
      </c>
      <c r="AU25" s="363">
        <v>0</v>
      </c>
      <c r="AV25" s="363">
        <v>0</v>
      </c>
      <c r="AW25" s="363">
        <v>0</v>
      </c>
      <c r="AX25" s="363">
        <v>0</v>
      </c>
      <c r="AY25" s="363">
        <v>0</v>
      </c>
      <c r="AZ25" s="363">
        <v>0</v>
      </c>
      <c r="BA25" s="363">
        <v>0</v>
      </c>
      <c r="BB25" s="363">
        <v>0</v>
      </c>
      <c r="BC25" s="363">
        <v>0</v>
      </c>
      <c r="BD25" s="363">
        <v>0</v>
      </c>
      <c r="BE25" s="363">
        <v>0</v>
      </c>
      <c r="BF25" s="363">
        <v>0</v>
      </c>
      <c r="BG25" s="363">
        <v>0</v>
      </c>
      <c r="BH25" s="363">
        <v>0</v>
      </c>
      <c r="BI25" s="363">
        <v>0</v>
      </c>
      <c r="BJ25" s="363">
        <v>0</v>
      </c>
      <c r="BK25" s="370">
        <v>29499</v>
      </c>
      <c r="BL25" s="479">
        <f t="shared" si="9"/>
        <v>87.429284622831887</v>
      </c>
      <c r="BM25" s="480">
        <f t="shared" si="9"/>
        <v>0.735784614563599</v>
      </c>
      <c r="BN25" s="480">
        <f t="shared" si="10"/>
        <v>51.684419206343868</v>
      </c>
      <c r="BO25" s="480">
        <f t="shared" si="11"/>
        <v>35.473942407849194</v>
      </c>
      <c r="BP25" s="480">
        <f t="shared" si="12"/>
        <v>11.342360807768555</v>
      </c>
      <c r="BQ25" s="480">
        <f t="shared" ref="BQ25:BQ34" si="14">I25/E25*100</f>
        <v>1.0591041967675816</v>
      </c>
      <c r="BR25" s="481" t="s">
        <v>136</v>
      </c>
      <c r="BS25" s="481" t="s">
        <v>136</v>
      </c>
      <c r="BT25" s="480">
        <f t="shared" si="13"/>
        <v>0.4401733812707907</v>
      </c>
      <c r="BU25" s="389">
        <f t="shared" si="4"/>
        <v>100</v>
      </c>
      <c r="BV25" s="446"/>
    </row>
    <row r="26" spans="1:74" ht="8.4499999999999993" customHeight="1">
      <c r="A26" s="369">
        <v>30381</v>
      </c>
      <c r="B26" s="359">
        <v>171079</v>
      </c>
      <c r="C26" s="360">
        <v>149064</v>
      </c>
      <c r="D26" s="360">
        <v>1483</v>
      </c>
      <c r="E26" s="362">
        <f t="shared" si="8"/>
        <v>147581</v>
      </c>
      <c r="F26" s="360">
        <v>68372</v>
      </c>
      <c r="G26" s="360">
        <v>64013</v>
      </c>
      <c r="H26" s="360">
        <v>7335</v>
      </c>
      <c r="I26" s="360">
        <v>7197</v>
      </c>
      <c r="J26" s="361" t="s">
        <v>136</v>
      </c>
      <c r="K26" s="361" t="s">
        <v>136</v>
      </c>
      <c r="L26" s="360">
        <f>233+18+37+376</f>
        <v>664</v>
      </c>
      <c r="M26" s="363">
        <v>0</v>
      </c>
      <c r="N26" s="363">
        <v>0</v>
      </c>
      <c r="O26" s="364">
        <v>376</v>
      </c>
      <c r="P26" s="364">
        <v>233</v>
      </c>
      <c r="Q26" s="363">
        <v>0</v>
      </c>
      <c r="R26" s="363">
        <v>0</v>
      </c>
      <c r="S26" s="363">
        <v>0</v>
      </c>
      <c r="T26" s="363">
        <v>0</v>
      </c>
      <c r="U26" s="363">
        <v>0</v>
      </c>
      <c r="V26" s="363">
        <v>0</v>
      </c>
      <c r="W26" s="363">
        <v>0</v>
      </c>
      <c r="X26" s="363">
        <v>0</v>
      </c>
      <c r="Y26" s="363">
        <v>0</v>
      </c>
      <c r="Z26" s="363">
        <v>0</v>
      </c>
      <c r="AA26" s="363">
        <v>0</v>
      </c>
      <c r="AB26" s="363">
        <v>0</v>
      </c>
      <c r="AC26" s="363">
        <v>0</v>
      </c>
      <c r="AD26" s="363">
        <v>0</v>
      </c>
      <c r="AE26" s="363">
        <v>0</v>
      </c>
      <c r="AF26" s="363">
        <v>0</v>
      </c>
      <c r="AG26" s="363">
        <v>0</v>
      </c>
      <c r="AH26" s="363">
        <v>0</v>
      </c>
      <c r="AI26" s="363">
        <v>0</v>
      </c>
      <c r="AJ26" s="363">
        <v>0</v>
      </c>
      <c r="AK26" s="363">
        <v>0</v>
      </c>
      <c r="AL26" s="363">
        <v>0</v>
      </c>
      <c r="AM26" s="363">
        <v>0</v>
      </c>
      <c r="AN26" s="363">
        <v>0</v>
      </c>
      <c r="AO26" s="363">
        <v>0</v>
      </c>
      <c r="AP26" s="363">
        <v>0</v>
      </c>
      <c r="AQ26" s="363">
        <v>0</v>
      </c>
      <c r="AR26" s="363">
        <v>0</v>
      </c>
      <c r="AS26" s="363">
        <v>0</v>
      </c>
      <c r="AT26" s="363">
        <v>0</v>
      </c>
      <c r="AU26" s="363">
        <v>0</v>
      </c>
      <c r="AV26" s="363">
        <v>0</v>
      </c>
      <c r="AW26" s="363">
        <v>0</v>
      </c>
      <c r="AX26" s="363">
        <v>0</v>
      </c>
      <c r="AY26" s="363">
        <v>0</v>
      </c>
      <c r="AZ26" s="363">
        <v>0</v>
      </c>
      <c r="BA26" s="363">
        <v>0</v>
      </c>
      <c r="BB26" s="363">
        <v>0</v>
      </c>
      <c r="BC26" s="363">
        <v>0</v>
      </c>
      <c r="BD26" s="363">
        <v>0</v>
      </c>
      <c r="BE26" s="363">
        <v>0</v>
      </c>
      <c r="BF26" s="363">
        <v>0</v>
      </c>
      <c r="BG26" s="363">
        <v>0</v>
      </c>
      <c r="BH26" s="363">
        <v>0</v>
      </c>
      <c r="BI26" s="363">
        <v>0</v>
      </c>
      <c r="BJ26" s="363">
        <v>0</v>
      </c>
      <c r="BK26" s="370">
        <v>30381</v>
      </c>
      <c r="BL26" s="479">
        <f t="shared" si="9"/>
        <v>87.131676009329027</v>
      </c>
      <c r="BM26" s="480">
        <f t="shared" si="9"/>
        <v>0.9948746846991896</v>
      </c>
      <c r="BN26" s="480">
        <f t="shared" si="10"/>
        <v>46.328456915185562</v>
      </c>
      <c r="BO26" s="480">
        <f t="shared" si="11"/>
        <v>43.374824672552698</v>
      </c>
      <c r="BP26" s="480">
        <f t="shared" si="12"/>
        <v>4.9701519843340263</v>
      </c>
      <c r="BQ26" s="480">
        <f t="shared" si="14"/>
        <v>4.8766440124406261</v>
      </c>
      <c r="BR26" s="481" t="s">
        <v>136</v>
      </c>
      <c r="BS26" s="481" t="s">
        <v>136</v>
      </c>
      <c r="BT26" s="480">
        <f t="shared" si="13"/>
        <v>0.4499224154870885</v>
      </c>
      <c r="BU26" s="389">
        <f t="shared" si="4"/>
        <v>100</v>
      </c>
      <c r="BV26" s="446"/>
    </row>
    <row r="27" spans="1:74" ht="8.4499999999999993" customHeight="1">
      <c r="A27" s="369">
        <v>31802</v>
      </c>
      <c r="B27" s="359">
        <v>171429</v>
      </c>
      <c r="C27" s="360">
        <v>138666</v>
      </c>
      <c r="D27" s="360">
        <v>1400</v>
      </c>
      <c r="E27" s="362">
        <f t="shared" si="8"/>
        <v>137266</v>
      </c>
      <c r="F27" s="360">
        <v>59467</v>
      </c>
      <c r="G27" s="360">
        <v>55367</v>
      </c>
      <c r="H27" s="360">
        <v>10729</v>
      </c>
      <c r="I27" s="360">
        <v>10453</v>
      </c>
      <c r="J27" s="361" t="s">
        <v>136</v>
      </c>
      <c r="K27" s="361" t="s">
        <v>136</v>
      </c>
      <c r="L27" s="360">
        <f>335+38+779+98</f>
        <v>1250</v>
      </c>
      <c r="M27" s="363">
        <v>0</v>
      </c>
      <c r="N27" s="363">
        <v>0</v>
      </c>
      <c r="O27" s="364">
        <v>787</v>
      </c>
      <c r="P27" s="363">
        <v>0</v>
      </c>
      <c r="Q27" s="363">
        <v>0</v>
      </c>
      <c r="R27" s="363">
        <v>0</v>
      </c>
      <c r="S27" s="363">
        <v>0</v>
      </c>
      <c r="T27" s="363">
        <v>0</v>
      </c>
      <c r="U27" s="363">
        <v>0</v>
      </c>
      <c r="V27" s="363">
        <v>0</v>
      </c>
      <c r="W27" s="363">
        <v>0</v>
      </c>
      <c r="X27" s="363">
        <v>0</v>
      </c>
      <c r="Y27" s="363">
        <v>0</v>
      </c>
      <c r="Z27" s="363">
        <v>0</v>
      </c>
      <c r="AA27" s="363">
        <v>0</v>
      </c>
      <c r="AB27" s="363">
        <v>0</v>
      </c>
      <c r="AC27" s="363">
        <v>0</v>
      </c>
      <c r="AD27" s="363">
        <v>0</v>
      </c>
      <c r="AE27" s="363">
        <v>0</v>
      </c>
      <c r="AF27" s="363">
        <v>0</v>
      </c>
      <c r="AG27" s="363">
        <v>0</v>
      </c>
      <c r="AH27" s="363">
        <v>0</v>
      </c>
      <c r="AI27" s="363">
        <v>0</v>
      </c>
      <c r="AJ27" s="363">
        <v>0</v>
      </c>
      <c r="AK27" s="363">
        <v>0</v>
      </c>
      <c r="AL27" s="363">
        <v>0</v>
      </c>
      <c r="AM27" s="363">
        <v>0</v>
      </c>
      <c r="AN27" s="363">
        <v>0</v>
      </c>
      <c r="AO27" s="363">
        <v>0</v>
      </c>
      <c r="AP27" s="363">
        <v>0</v>
      </c>
      <c r="AQ27" s="363">
        <v>0</v>
      </c>
      <c r="AR27" s="363">
        <v>0</v>
      </c>
      <c r="AS27" s="363">
        <v>0</v>
      </c>
      <c r="AT27" s="363">
        <v>0</v>
      </c>
      <c r="AU27" s="363">
        <v>0</v>
      </c>
      <c r="AV27" s="363">
        <v>0</v>
      </c>
      <c r="AW27" s="363">
        <v>0</v>
      </c>
      <c r="AX27" s="363">
        <v>0</v>
      </c>
      <c r="AY27" s="363">
        <v>0</v>
      </c>
      <c r="AZ27" s="363">
        <v>0</v>
      </c>
      <c r="BA27" s="363">
        <v>0</v>
      </c>
      <c r="BB27" s="363">
        <v>0</v>
      </c>
      <c r="BC27" s="363">
        <v>0</v>
      </c>
      <c r="BD27" s="363">
        <v>0</v>
      </c>
      <c r="BE27" s="363">
        <v>0</v>
      </c>
      <c r="BF27" s="363">
        <v>0</v>
      </c>
      <c r="BG27" s="363">
        <v>0</v>
      </c>
      <c r="BH27" s="363">
        <v>0</v>
      </c>
      <c r="BI27" s="363">
        <v>0</v>
      </c>
      <c r="BJ27" s="363">
        <v>0</v>
      </c>
      <c r="BK27" s="370">
        <v>31802</v>
      </c>
      <c r="BL27" s="479">
        <f t="shared" si="9"/>
        <v>80.888297779255552</v>
      </c>
      <c r="BM27" s="480">
        <f>D27/C27*100</f>
        <v>1.0096202385588393</v>
      </c>
      <c r="BN27" s="480">
        <f t="shared" si="10"/>
        <v>43.322454212987921</v>
      </c>
      <c r="BO27" s="480">
        <f t="shared" si="11"/>
        <v>40.335552868153798</v>
      </c>
      <c r="BP27" s="480">
        <f t="shared" si="12"/>
        <v>7.8162108606646949</v>
      </c>
      <c r="BQ27" s="480">
        <f t="shared" si="14"/>
        <v>7.6151414042807399</v>
      </c>
      <c r="BR27" s="481" t="s">
        <v>136</v>
      </c>
      <c r="BS27" s="481" t="s">
        <v>136</v>
      </c>
      <c r="BT27" s="480">
        <f t="shared" si="13"/>
        <v>0.91064065391284077</v>
      </c>
      <c r="BU27" s="389">
        <f t="shared" si="4"/>
        <v>99.999999999999986</v>
      </c>
      <c r="BV27" s="446"/>
    </row>
    <row r="28" spans="1:74" ht="8.4499999999999993" customHeight="1">
      <c r="A28" s="369">
        <v>33209</v>
      </c>
      <c r="B28" s="359">
        <v>172415</v>
      </c>
      <c r="C28" s="360">
        <v>129441</v>
      </c>
      <c r="D28" s="360">
        <v>1677</v>
      </c>
      <c r="E28" s="362">
        <f t="shared" si="8"/>
        <v>128370</v>
      </c>
      <c r="F28" s="360">
        <v>51972</v>
      </c>
      <c r="G28" s="360">
        <v>52862</v>
      </c>
      <c r="H28" s="360">
        <v>13109</v>
      </c>
      <c r="I28" s="360">
        <v>5460</v>
      </c>
      <c r="J28" s="360">
        <v>606</v>
      </c>
      <c r="K28" s="361" t="s">
        <v>136</v>
      </c>
      <c r="L28" s="360">
        <f>759+2281+374+341+606</f>
        <v>4361</v>
      </c>
      <c r="M28" s="364">
        <v>2281</v>
      </c>
      <c r="N28" s="363">
        <v>0</v>
      </c>
      <c r="O28" s="364">
        <v>374</v>
      </c>
      <c r="P28" s="363">
        <v>0</v>
      </c>
      <c r="Q28" s="364">
        <v>341</v>
      </c>
      <c r="R28" s="363">
        <v>0</v>
      </c>
      <c r="S28" s="363">
        <v>0</v>
      </c>
      <c r="T28" s="363">
        <v>0</v>
      </c>
      <c r="U28" s="363">
        <v>0</v>
      </c>
      <c r="V28" s="363">
        <v>0</v>
      </c>
      <c r="W28" s="363">
        <v>0</v>
      </c>
      <c r="X28" s="363">
        <v>0</v>
      </c>
      <c r="Y28" s="363">
        <v>0</v>
      </c>
      <c r="Z28" s="363">
        <v>0</v>
      </c>
      <c r="AA28" s="363">
        <v>0</v>
      </c>
      <c r="AB28" s="363">
        <v>0</v>
      </c>
      <c r="AC28" s="363">
        <v>0</v>
      </c>
      <c r="AD28" s="363">
        <v>0</v>
      </c>
      <c r="AE28" s="363">
        <v>0</v>
      </c>
      <c r="AF28" s="363">
        <v>0</v>
      </c>
      <c r="AG28" s="363">
        <v>0</v>
      </c>
      <c r="AH28" s="363">
        <v>0</v>
      </c>
      <c r="AI28" s="363">
        <v>0</v>
      </c>
      <c r="AJ28" s="363">
        <v>0</v>
      </c>
      <c r="AK28" s="363">
        <v>0</v>
      </c>
      <c r="AL28" s="363">
        <v>0</v>
      </c>
      <c r="AM28" s="363">
        <v>0</v>
      </c>
      <c r="AN28" s="363">
        <v>0</v>
      </c>
      <c r="AO28" s="363">
        <v>0</v>
      </c>
      <c r="AP28" s="363">
        <v>0</v>
      </c>
      <c r="AQ28" s="363">
        <v>0</v>
      </c>
      <c r="AR28" s="363">
        <v>0</v>
      </c>
      <c r="AS28" s="363">
        <v>0</v>
      </c>
      <c r="AT28" s="363">
        <v>0</v>
      </c>
      <c r="AU28" s="363">
        <v>0</v>
      </c>
      <c r="AV28" s="363">
        <v>0</v>
      </c>
      <c r="AW28" s="363">
        <v>0</v>
      </c>
      <c r="AX28" s="363">
        <v>0</v>
      </c>
      <c r="AY28" s="363">
        <v>0</v>
      </c>
      <c r="AZ28" s="363">
        <v>0</v>
      </c>
      <c r="BA28" s="363">
        <v>0</v>
      </c>
      <c r="BB28" s="363">
        <v>0</v>
      </c>
      <c r="BC28" s="363">
        <v>0</v>
      </c>
      <c r="BD28" s="363">
        <v>0</v>
      </c>
      <c r="BE28" s="363">
        <v>0</v>
      </c>
      <c r="BF28" s="363">
        <v>0</v>
      </c>
      <c r="BG28" s="363">
        <v>0</v>
      </c>
      <c r="BH28" s="363">
        <v>0</v>
      </c>
      <c r="BI28" s="363">
        <v>0</v>
      </c>
      <c r="BJ28" s="363">
        <v>0</v>
      </c>
      <c r="BK28" s="370">
        <v>33209</v>
      </c>
      <c r="BL28" s="479">
        <f t="shared" si="9"/>
        <v>75.075254473218692</v>
      </c>
      <c r="BM28" s="480">
        <f>D28/C28*100</f>
        <v>1.2955709551069599</v>
      </c>
      <c r="BN28" s="480">
        <f t="shared" si="10"/>
        <v>40.486094881981771</v>
      </c>
      <c r="BO28" s="480">
        <f t="shared" si="11"/>
        <v>41.179403287372438</v>
      </c>
      <c r="BP28" s="480">
        <f t="shared" si="12"/>
        <v>10.211887512658722</v>
      </c>
      <c r="BQ28" s="480">
        <f t="shared" si="14"/>
        <v>4.2533302173405003</v>
      </c>
      <c r="BR28" s="480">
        <f t="shared" ref="BR28:BR34" si="15">J28/E28*100</f>
        <v>0.47207291423229725</v>
      </c>
      <c r="BS28" s="481" t="s">
        <v>136</v>
      </c>
      <c r="BT28" s="480">
        <f t="shared" si="13"/>
        <v>3.3972111864142716</v>
      </c>
      <c r="BU28" s="389">
        <f t="shared" si="4"/>
        <v>100</v>
      </c>
      <c r="BV28" s="446"/>
    </row>
    <row r="29" spans="1:74" ht="8.4499999999999993" customHeight="1">
      <c r="A29" s="369">
        <v>34623</v>
      </c>
      <c r="B29" s="359">
        <v>171209</v>
      </c>
      <c r="C29" s="360">
        <v>132575</v>
      </c>
      <c r="D29" s="360">
        <v>1671</v>
      </c>
      <c r="E29" s="362">
        <f t="shared" si="8"/>
        <v>132715</v>
      </c>
      <c r="F29" s="360">
        <v>56323</v>
      </c>
      <c r="G29" s="360">
        <v>51048</v>
      </c>
      <c r="H29" s="360">
        <v>7449</v>
      </c>
      <c r="I29" s="360">
        <v>11174</v>
      </c>
      <c r="J29" s="360">
        <v>1811</v>
      </c>
      <c r="K29" s="361" t="s">
        <v>136</v>
      </c>
      <c r="L29" s="360">
        <f>1683+1811+640+431+26+319</f>
        <v>4910</v>
      </c>
      <c r="M29" s="364">
        <v>1683</v>
      </c>
      <c r="N29" s="363">
        <v>0</v>
      </c>
      <c r="O29" s="363">
        <v>0</v>
      </c>
      <c r="P29" s="363">
        <v>0</v>
      </c>
      <c r="Q29" s="364">
        <v>319</v>
      </c>
      <c r="R29" s="363">
        <v>0</v>
      </c>
      <c r="S29" s="363">
        <v>0</v>
      </c>
      <c r="T29" s="363">
        <v>0</v>
      </c>
      <c r="U29" s="363">
        <v>0</v>
      </c>
      <c r="V29" s="363">
        <v>0</v>
      </c>
      <c r="W29" s="363">
        <v>0</v>
      </c>
      <c r="X29" s="363">
        <v>0</v>
      </c>
      <c r="Y29" s="363">
        <v>0</v>
      </c>
      <c r="Z29" s="363">
        <v>0</v>
      </c>
      <c r="AA29" s="363">
        <v>0</v>
      </c>
      <c r="AB29" s="363">
        <v>0</v>
      </c>
      <c r="AC29" s="363">
        <v>0</v>
      </c>
      <c r="AD29" s="363">
        <v>0</v>
      </c>
      <c r="AE29" s="363">
        <v>0</v>
      </c>
      <c r="AF29" s="363">
        <v>0</v>
      </c>
      <c r="AG29" s="363">
        <v>0</v>
      </c>
      <c r="AH29" s="363">
        <v>0</v>
      </c>
      <c r="AI29" s="363">
        <v>0</v>
      </c>
      <c r="AJ29" s="363">
        <v>0</v>
      </c>
      <c r="AK29" s="363">
        <v>0</v>
      </c>
      <c r="AL29" s="363">
        <v>0</v>
      </c>
      <c r="AM29" s="363">
        <v>0</v>
      </c>
      <c r="AN29" s="363">
        <v>0</v>
      </c>
      <c r="AO29" s="363">
        <v>0</v>
      </c>
      <c r="AP29" s="363">
        <v>0</v>
      </c>
      <c r="AQ29" s="363">
        <v>0</v>
      </c>
      <c r="AR29" s="363">
        <v>0</v>
      </c>
      <c r="AS29" s="363">
        <v>0</v>
      </c>
      <c r="AT29" s="363">
        <v>0</v>
      </c>
      <c r="AU29" s="363">
        <v>0</v>
      </c>
      <c r="AV29" s="363">
        <v>0</v>
      </c>
      <c r="AW29" s="363">
        <v>0</v>
      </c>
      <c r="AX29" s="363">
        <v>0</v>
      </c>
      <c r="AY29" s="363">
        <v>0</v>
      </c>
      <c r="AZ29" s="363">
        <v>0</v>
      </c>
      <c r="BA29" s="363">
        <v>0</v>
      </c>
      <c r="BB29" s="363">
        <v>0</v>
      </c>
      <c r="BC29" s="363">
        <v>0</v>
      </c>
      <c r="BD29" s="363">
        <v>0</v>
      </c>
      <c r="BE29" s="363">
        <v>0</v>
      </c>
      <c r="BF29" s="363">
        <v>0</v>
      </c>
      <c r="BG29" s="363">
        <v>0</v>
      </c>
      <c r="BH29" s="363">
        <v>0</v>
      </c>
      <c r="BI29" s="363">
        <v>0</v>
      </c>
      <c r="BJ29" s="363">
        <v>0</v>
      </c>
      <c r="BK29" s="370">
        <v>34623</v>
      </c>
      <c r="BL29" s="479">
        <f t="shared" si="9"/>
        <v>77.434597480272643</v>
      </c>
      <c r="BM29" s="480">
        <f>D29/C29*100</f>
        <v>1.2604186309636054</v>
      </c>
      <c r="BN29" s="480">
        <f t="shared" si="10"/>
        <v>42.43906114606488</v>
      </c>
      <c r="BO29" s="480">
        <f t="shared" si="11"/>
        <v>38.46437855555137</v>
      </c>
      <c r="BP29" s="480">
        <f t="shared" si="12"/>
        <v>5.6127792638360399</v>
      </c>
      <c r="BQ29" s="480">
        <f t="shared" si="14"/>
        <v>8.4195456429190365</v>
      </c>
      <c r="BR29" s="480">
        <f t="shared" si="15"/>
        <v>1.3645782315488075</v>
      </c>
      <c r="BS29" s="481" t="s">
        <v>136</v>
      </c>
      <c r="BT29" s="480">
        <f t="shared" si="13"/>
        <v>3.69965716007987</v>
      </c>
      <c r="BU29" s="389">
        <f t="shared" si="4"/>
        <v>100</v>
      </c>
      <c r="BV29" s="446"/>
    </row>
    <row r="30" spans="1:74" ht="8.4499999999999993" customHeight="1">
      <c r="A30" s="369">
        <v>36065</v>
      </c>
      <c r="B30" s="359">
        <v>166635</v>
      </c>
      <c r="C30" s="360">
        <v>130874</v>
      </c>
      <c r="D30" s="360">
        <v>2142</v>
      </c>
      <c r="E30" s="362">
        <v>128732</v>
      </c>
      <c r="F30" s="360"/>
      <c r="G30" s="360">
        <v>47966</v>
      </c>
      <c r="H30" s="360">
        <v>3616</v>
      </c>
      <c r="I30" s="360">
        <v>6172</v>
      </c>
      <c r="J30" s="360">
        <v>1757</v>
      </c>
      <c r="K30" s="361" t="s">
        <v>136</v>
      </c>
      <c r="L30" s="360">
        <v>3138</v>
      </c>
      <c r="M30" s="364">
        <v>1581</v>
      </c>
      <c r="N30" s="363">
        <v>0</v>
      </c>
      <c r="O30" s="363">
        <v>620</v>
      </c>
      <c r="P30" s="363">
        <v>0</v>
      </c>
      <c r="Q30" s="364">
        <v>235</v>
      </c>
      <c r="R30" s="363">
        <v>0</v>
      </c>
      <c r="S30" s="363">
        <v>0</v>
      </c>
      <c r="T30" s="363">
        <v>0</v>
      </c>
      <c r="U30" s="363">
        <v>0</v>
      </c>
      <c r="V30" s="363">
        <v>0</v>
      </c>
      <c r="W30" s="363">
        <v>0</v>
      </c>
      <c r="X30" s="363">
        <v>0</v>
      </c>
      <c r="Y30" s="363">
        <v>0</v>
      </c>
      <c r="Z30" s="363">
        <v>0</v>
      </c>
      <c r="AA30" s="363">
        <v>0</v>
      </c>
      <c r="AB30" s="363">
        <v>0</v>
      </c>
      <c r="AC30" s="363">
        <v>0</v>
      </c>
      <c r="AD30" s="363">
        <v>0</v>
      </c>
      <c r="AE30" s="363">
        <v>0</v>
      </c>
      <c r="AF30" s="363">
        <v>0</v>
      </c>
      <c r="AG30" s="363">
        <v>0</v>
      </c>
      <c r="AH30" s="363">
        <v>0</v>
      </c>
      <c r="AI30" s="363">
        <v>0</v>
      </c>
      <c r="AJ30" s="363">
        <v>0</v>
      </c>
      <c r="AK30" s="363">
        <v>0</v>
      </c>
      <c r="AL30" s="363">
        <v>0</v>
      </c>
      <c r="AM30" s="363">
        <v>0</v>
      </c>
      <c r="AN30" s="363">
        <v>0</v>
      </c>
      <c r="AO30" s="363">
        <v>0</v>
      </c>
      <c r="AP30" s="363">
        <v>0</v>
      </c>
      <c r="AQ30" s="363">
        <v>0</v>
      </c>
      <c r="AR30" s="364">
        <v>176</v>
      </c>
      <c r="AS30" s="364">
        <v>192</v>
      </c>
      <c r="AT30" s="364">
        <v>334</v>
      </c>
      <c r="AU30" s="363">
        <v>0</v>
      </c>
      <c r="AV30" s="363">
        <v>0</v>
      </c>
      <c r="AW30" s="363">
        <v>0</v>
      </c>
      <c r="AX30" s="363">
        <v>0</v>
      </c>
      <c r="AY30" s="363">
        <v>0</v>
      </c>
      <c r="AZ30" s="363">
        <v>0</v>
      </c>
      <c r="BA30" s="363">
        <v>0</v>
      </c>
      <c r="BB30" s="363">
        <v>0</v>
      </c>
      <c r="BC30" s="363">
        <v>0</v>
      </c>
      <c r="BD30" s="363">
        <v>0</v>
      </c>
      <c r="BE30" s="363">
        <v>0</v>
      </c>
      <c r="BF30" s="363">
        <v>0</v>
      </c>
      <c r="BG30" s="363">
        <v>0</v>
      </c>
      <c r="BH30" s="363">
        <v>0</v>
      </c>
      <c r="BI30" s="363">
        <v>0</v>
      </c>
      <c r="BJ30" s="363">
        <v>0</v>
      </c>
      <c r="BK30" s="370">
        <v>36065</v>
      </c>
      <c r="BL30" s="479">
        <v>78.5</v>
      </c>
      <c r="BM30" s="480">
        <f>D30/C30*100</f>
        <v>1.6366887235050507</v>
      </c>
      <c r="BN30" s="480">
        <f t="shared" si="10"/>
        <v>0</v>
      </c>
      <c r="BO30" s="480">
        <f t="shared" si="11"/>
        <v>37.260354845726006</v>
      </c>
      <c r="BP30" s="480">
        <f t="shared" si="12"/>
        <v>2.8089363949911443</v>
      </c>
      <c r="BQ30" s="480">
        <f t="shared" si="14"/>
        <v>4.7944567007426286</v>
      </c>
      <c r="BR30" s="480">
        <f t="shared" si="15"/>
        <v>1.3648510082963057</v>
      </c>
      <c r="BS30" s="481" t="s">
        <v>136</v>
      </c>
      <c r="BT30" s="480">
        <f t="shared" si="13"/>
        <v>2.4376223472019389</v>
      </c>
      <c r="BU30" s="389">
        <f t="shared" si="4"/>
        <v>48.666221296958021</v>
      </c>
      <c r="BV30" s="446"/>
    </row>
    <row r="31" spans="1:74" ht="8.4499999999999993" customHeight="1">
      <c r="A31" s="369">
        <v>37521</v>
      </c>
      <c r="B31" s="359">
        <v>165375</v>
      </c>
      <c r="C31" s="360">
        <v>126336</v>
      </c>
      <c r="D31" s="360">
        <v>1821</v>
      </c>
      <c r="E31" s="362">
        <v>135697</v>
      </c>
      <c r="F31" s="360">
        <v>64655</v>
      </c>
      <c r="G31" s="360">
        <v>43096</v>
      </c>
      <c r="H31" s="360">
        <v>9027</v>
      </c>
      <c r="I31" s="360">
        <v>13424</v>
      </c>
      <c r="J31" s="360">
        <v>2178</v>
      </c>
      <c r="K31" s="361" t="s">
        <v>136</v>
      </c>
      <c r="L31" s="360">
        <v>3317</v>
      </c>
      <c r="M31" s="364">
        <v>265</v>
      </c>
      <c r="N31" s="363">
        <v>0</v>
      </c>
      <c r="O31" s="363">
        <v>483</v>
      </c>
      <c r="P31" s="363">
        <v>0</v>
      </c>
      <c r="Q31" s="372">
        <v>0</v>
      </c>
      <c r="R31" s="363">
        <v>0</v>
      </c>
      <c r="S31" s="372">
        <v>274</v>
      </c>
      <c r="T31" s="363">
        <v>0</v>
      </c>
      <c r="U31" s="373">
        <v>309</v>
      </c>
      <c r="V31" s="363">
        <v>0</v>
      </c>
      <c r="W31" s="363">
        <v>0</v>
      </c>
      <c r="X31" s="363">
        <v>0</v>
      </c>
      <c r="Y31" s="363">
        <v>0</v>
      </c>
      <c r="Z31" s="363">
        <v>0</v>
      </c>
      <c r="AA31" s="363">
        <v>0</v>
      </c>
      <c r="AB31" s="363">
        <v>0</v>
      </c>
      <c r="AC31" s="363">
        <v>0</v>
      </c>
      <c r="AD31" s="363">
        <v>0</v>
      </c>
      <c r="AE31" s="363">
        <v>0</v>
      </c>
      <c r="AF31" s="363">
        <v>0</v>
      </c>
      <c r="AG31" s="363">
        <v>0</v>
      </c>
      <c r="AH31" s="363">
        <v>0</v>
      </c>
      <c r="AI31" s="363">
        <v>0</v>
      </c>
      <c r="AJ31" s="363">
        <v>0</v>
      </c>
      <c r="AK31" s="363">
        <v>0</v>
      </c>
      <c r="AL31" s="363">
        <v>0</v>
      </c>
      <c r="AM31" s="363">
        <v>0</v>
      </c>
      <c r="AN31" s="363">
        <v>0</v>
      </c>
      <c r="AO31" s="363">
        <v>0</v>
      </c>
      <c r="AP31" s="363">
        <v>0</v>
      </c>
      <c r="AQ31" s="363">
        <v>0</v>
      </c>
      <c r="AR31" s="363">
        <v>0</v>
      </c>
      <c r="AS31" s="363">
        <v>0</v>
      </c>
      <c r="AT31" s="363">
        <v>0</v>
      </c>
      <c r="AU31" s="363">
        <v>0</v>
      </c>
      <c r="AV31" s="373">
        <v>1986</v>
      </c>
      <c r="AW31" s="363">
        <v>0</v>
      </c>
      <c r="AX31" s="363">
        <v>0</v>
      </c>
      <c r="AY31" s="363">
        <v>0</v>
      </c>
      <c r="AZ31" s="363">
        <v>0</v>
      </c>
      <c r="BA31" s="363">
        <v>0</v>
      </c>
      <c r="BB31" s="363">
        <v>0</v>
      </c>
      <c r="BC31" s="363">
        <v>0</v>
      </c>
      <c r="BD31" s="363">
        <v>0</v>
      </c>
      <c r="BE31" s="363">
        <v>0</v>
      </c>
      <c r="BF31" s="363">
        <v>0</v>
      </c>
      <c r="BG31" s="363">
        <v>0</v>
      </c>
      <c r="BH31" s="363">
        <v>0</v>
      </c>
      <c r="BI31" s="363">
        <v>0</v>
      </c>
      <c r="BJ31" s="363">
        <v>0</v>
      </c>
      <c r="BK31" s="370">
        <f>A31</f>
        <v>37521</v>
      </c>
      <c r="BL31" s="479">
        <v>76.400000000000006</v>
      </c>
      <c r="BM31" s="480">
        <v>1.3</v>
      </c>
      <c r="BN31" s="480">
        <f t="shared" si="10"/>
        <v>47.646594987361546</v>
      </c>
      <c r="BO31" s="480">
        <f t="shared" si="11"/>
        <v>31.758992461145052</v>
      </c>
      <c r="BP31" s="480">
        <f t="shared" si="12"/>
        <v>6.652320979830062</v>
      </c>
      <c r="BQ31" s="480">
        <f t="shared" si="14"/>
        <v>9.89262842951576</v>
      </c>
      <c r="BR31" s="480">
        <f t="shared" si="15"/>
        <v>1.6050465375063561</v>
      </c>
      <c r="BS31" s="481" t="s">
        <v>136</v>
      </c>
      <c r="BT31" s="480">
        <f t="shared" si="13"/>
        <v>2.4444166046412228</v>
      </c>
      <c r="BU31" s="389">
        <f t="shared" si="4"/>
        <v>100</v>
      </c>
      <c r="BV31" s="446"/>
    </row>
    <row r="32" spans="1:74" ht="8.4499999999999993" customHeight="1">
      <c r="A32" s="369">
        <v>38613</v>
      </c>
      <c r="B32" s="359">
        <v>164988</v>
      </c>
      <c r="C32" s="360">
        <v>120580</v>
      </c>
      <c r="D32" s="360">
        <v>2338</v>
      </c>
      <c r="E32" s="362">
        <v>129730</v>
      </c>
      <c r="F32" s="360">
        <v>56267</v>
      </c>
      <c r="G32" s="360">
        <v>40458</v>
      </c>
      <c r="H32" s="360">
        <v>10859</v>
      </c>
      <c r="I32" s="360">
        <v>11928</v>
      </c>
      <c r="J32" s="360">
        <v>7236</v>
      </c>
      <c r="K32" s="361" t="s">
        <v>136</v>
      </c>
      <c r="L32" s="360">
        <f>SUM(M32:AU32)</f>
        <v>2982</v>
      </c>
      <c r="M32" s="363">
        <v>0</v>
      </c>
      <c r="N32" s="363">
        <v>0</v>
      </c>
      <c r="O32" s="363">
        <v>1352</v>
      </c>
      <c r="P32" s="363">
        <v>0</v>
      </c>
      <c r="Q32" s="372">
        <v>0</v>
      </c>
      <c r="R32" s="363">
        <v>0</v>
      </c>
      <c r="S32" s="363">
        <v>0</v>
      </c>
      <c r="T32" s="363">
        <v>0</v>
      </c>
      <c r="U32" s="363">
        <v>0</v>
      </c>
      <c r="V32" s="363">
        <v>0</v>
      </c>
      <c r="W32" s="363">
        <v>0</v>
      </c>
      <c r="X32" s="363">
        <v>0</v>
      </c>
      <c r="Y32" s="363">
        <v>0</v>
      </c>
      <c r="Z32" s="363">
        <v>0</v>
      </c>
      <c r="AA32" s="363">
        <v>0</v>
      </c>
      <c r="AB32" s="363">
        <v>0</v>
      </c>
      <c r="AC32" s="373">
        <v>1488</v>
      </c>
      <c r="AD32" s="363">
        <v>0</v>
      </c>
      <c r="AE32" s="363">
        <v>0</v>
      </c>
      <c r="AF32" s="363">
        <v>0</v>
      </c>
      <c r="AG32" s="363">
        <v>0</v>
      </c>
      <c r="AH32" s="363">
        <v>0</v>
      </c>
      <c r="AI32" s="363">
        <v>0</v>
      </c>
      <c r="AJ32" s="363">
        <v>0</v>
      </c>
      <c r="AK32" s="363">
        <v>0</v>
      </c>
      <c r="AL32" s="363">
        <v>0</v>
      </c>
      <c r="AM32" s="363">
        <v>0</v>
      </c>
      <c r="AN32" s="363">
        <v>0</v>
      </c>
      <c r="AO32" s="363">
        <v>0</v>
      </c>
      <c r="AP32" s="363">
        <v>0</v>
      </c>
      <c r="AQ32" s="363">
        <v>0</v>
      </c>
      <c r="AR32" s="363">
        <v>0</v>
      </c>
      <c r="AS32" s="363">
        <v>0</v>
      </c>
      <c r="AT32" s="363">
        <v>0</v>
      </c>
      <c r="AU32" s="372">
        <v>142</v>
      </c>
      <c r="AV32" s="363">
        <v>0</v>
      </c>
      <c r="AW32" s="363">
        <v>0</v>
      </c>
      <c r="AX32" s="363">
        <v>0</v>
      </c>
      <c r="AY32" s="363">
        <v>0</v>
      </c>
      <c r="AZ32" s="363">
        <v>0</v>
      </c>
      <c r="BA32" s="363">
        <v>0</v>
      </c>
      <c r="BB32" s="363">
        <v>0</v>
      </c>
      <c r="BC32" s="363">
        <v>0</v>
      </c>
      <c r="BD32" s="363">
        <v>0</v>
      </c>
      <c r="BE32" s="363">
        <v>0</v>
      </c>
      <c r="BF32" s="363">
        <v>0</v>
      </c>
      <c r="BG32" s="363">
        <v>0</v>
      </c>
      <c r="BH32" s="363">
        <v>0</v>
      </c>
      <c r="BI32" s="363">
        <v>0</v>
      </c>
      <c r="BJ32" s="363">
        <v>0</v>
      </c>
      <c r="BK32" s="370">
        <f>A32</f>
        <v>38613</v>
      </c>
      <c r="BL32" s="479">
        <v>73.099999999999994</v>
      </c>
      <c r="BM32" s="480">
        <v>1.8</v>
      </c>
      <c r="BN32" s="480">
        <f t="shared" si="10"/>
        <v>43.372388807523315</v>
      </c>
      <c r="BO32" s="480">
        <f t="shared" si="11"/>
        <v>31.186310028520776</v>
      </c>
      <c r="BP32" s="480">
        <f t="shared" si="12"/>
        <v>8.3704617282047327</v>
      </c>
      <c r="BQ32" s="480">
        <f t="shared" si="14"/>
        <v>9.194480844831574</v>
      </c>
      <c r="BR32" s="480">
        <f t="shared" si="15"/>
        <v>5.5777383797117084</v>
      </c>
      <c r="BS32" s="481" t="s">
        <v>136</v>
      </c>
      <c r="BT32" s="480">
        <f t="shared" si="13"/>
        <v>2.2986202112078935</v>
      </c>
      <c r="BU32" s="389">
        <f t="shared" si="4"/>
        <v>99.999999999999986</v>
      </c>
      <c r="BV32" s="446"/>
    </row>
    <row r="33" spans="1:74" ht="8.4499999999999993" customHeight="1">
      <c r="A33" s="374">
        <v>40083</v>
      </c>
      <c r="B33" s="359">
        <v>165928</v>
      </c>
      <c r="C33" s="360">
        <v>113336</v>
      </c>
      <c r="D33" s="360">
        <v>3524</v>
      </c>
      <c r="E33" s="362">
        <v>121100</v>
      </c>
      <c r="F33" s="360">
        <v>44393</v>
      </c>
      <c r="G33" s="360">
        <v>36745</v>
      </c>
      <c r="H33" s="360">
        <v>13296</v>
      </c>
      <c r="I33" s="360">
        <v>14098</v>
      </c>
      <c r="J33" s="360">
        <v>10973</v>
      </c>
      <c r="K33" s="361" t="s">
        <v>136</v>
      </c>
      <c r="L33" s="360">
        <v>1595</v>
      </c>
      <c r="M33" s="363">
        <v>0</v>
      </c>
      <c r="N33" s="363">
        <v>0</v>
      </c>
      <c r="O33" s="363">
        <v>1595</v>
      </c>
      <c r="P33" s="363">
        <v>0</v>
      </c>
      <c r="Q33" s="372">
        <v>0</v>
      </c>
      <c r="R33" s="363">
        <v>0</v>
      </c>
      <c r="S33" s="363">
        <v>0</v>
      </c>
      <c r="T33" s="363">
        <v>0</v>
      </c>
      <c r="U33" s="363">
        <v>0</v>
      </c>
      <c r="V33" s="363">
        <v>0</v>
      </c>
      <c r="W33" s="363">
        <v>0</v>
      </c>
      <c r="X33" s="363">
        <v>0</v>
      </c>
      <c r="Y33" s="363">
        <v>0</v>
      </c>
      <c r="Z33" s="363">
        <v>0</v>
      </c>
      <c r="AA33" s="363">
        <v>0</v>
      </c>
      <c r="AB33" s="363">
        <v>0</v>
      </c>
      <c r="AC33" s="363">
        <v>0</v>
      </c>
      <c r="AD33" s="363">
        <v>0</v>
      </c>
      <c r="AE33" s="363">
        <v>0</v>
      </c>
      <c r="AF33" s="363">
        <v>0</v>
      </c>
      <c r="AG33" s="363">
        <v>0</v>
      </c>
      <c r="AH33" s="363">
        <v>0</v>
      </c>
      <c r="AI33" s="363">
        <v>0</v>
      </c>
      <c r="AJ33" s="363">
        <v>0</v>
      </c>
      <c r="AK33" s="363">
        <v>0</v>
      </c>
      <c r="AL33" s="363">
        <v>0</v>
      </c>
      <c r="AM33" s="363">
        <v>0</v>
      </c>
      <c r="AN33" s="363">
        <v>0</v>
      </c>
      <c r="AO33" s="363">
        <v>0</v>
      </c>
      <c r="AP33" s="363">
        <v>0</v>
      </c>
      <c r="AQ33" s="363">
        <v>0</v>
      </c>
      <c r="AR33" s="363">
        <v>0</v>
      </c>
      <c r="AS33" s="363">
        <v>0</v>
      </c>
      <c r="AT33" s="363">
        <v>0</v>
      </c>
      <c r="AU33" s="363">
        <v>0</v>
      </c>
      <c r="AV33" s="363">
        <v>0</v>
      </c>
      <c r="AW33" s="363">
        <v>0</v>
      </c>
      <c r="AX33" s="363">
        <v>0</v>
      </c>
      <c r="AY33" s="363">
        <v>0</v>
      </c>
      <c r="AZ33" s="363">
        <v>0</v>
      </c>
      <c r="BA33" s="363">
        <v>0</v>
      </c>
      <c r="BB33" s="363">
        <v>0</v>
      </c>
      <c r="BC33" s="363">
        <v>0</v>
      </c>
      <c r="BD33" s="363">
        <v>0</v>
      </c>
      <c r="BE33" s="363">
        <v>0</v>
      </c>
      <c r="BF33" s="363">
        <v>0</v>
      </c>
      <c r="BG33" s="363">
        <v>0</v>
      </c>
      <c r="BH33" s="363">
        <v>0</v>
      </c>
      <c r="BI33" s="363">
        <v>0</v>
      </c>
      <c r="BJ33" s="363">
        <v>0</v>
      </c>
      <c r="BK33" s="370">
        <v>40083</v>
      </c>
      <c r="BL33" s="479">
        <v>68.3</v>
      </c>
      <c r="BM33" s="480">
        <v>1.9</v>
      </c>
      <c r="BN33" s="480">
        <f t="shared" si="10"/>
        <v>36.658133773740708</v>
      </c>
      <c r="BO33" s="480">
        <f t="shared" si="11"/>
        <v>30.342691990090838</v>
      </c>
      <c r="BP33" s="480">
        <f t="shared" si="12"/>
        <v>10.979355904211396</v>
      </c>
      <c r="BQ33" s="480">
        <f t="shared" si="14"/>
        <v>11.641618497109826</v>
      </c>
      <c r="BR33" s="480">
        <f t="shared" si="15"/>
        <v>9.0611065235342689</v>
      </c>
      <c r="BS33" s="481" t="s">
        <v>136</v>
      </c>
      <c r="BT33" s="480">
        <f t="shared" si="13"/>
        <v>1.3170933113129646</v>
      </c>
      <c r="BU33" s="389">
        <f t="shared" si="4"/>
        <v>100</v>
      </c>
      <c r="BV33" s="446"/>
    </row>
    <row r="34" spans="1:74" ht="8.4499999999999993" customHeight="1">
      <c r="A34" s="374">
        <v>41539</v>
      </c>
      <c r="B34" s="359">
        <v>167287</v>
      </c>
      <c r="C34" s="360">
        <v>113351</v>
      </c>
      <c r="D34" s="360">
        <v>1322</v>
      </c>
      <c r="E34" s="362">
        <v>112029</v>
      </c>
      <c r="F34" s="360">
        <v>38703</v>
      </c>
      <c r="G34" s="360">
        <v>37701</v>
      </c>
      <c r="H34" s="360">
        <v>5244</v>
      </c>
      <c r="I34" s="360">
        <v>12561</v>
      </c>
      <c r="J34" s="360">
        <v>7396</v>
      </c>
      <c r="K34" s="360">
        <v>4792</v>
      </c>
      <c r="L34" s="360">
        <v>5632</v>
      </c>
      <c r="M34" s="363">
        <v>0</v>
      </c>
      <c r="N34" s="363">
        <v>0</v>
      </c>
      <c r="O34" s="363">
        <v>884</v>
      </c>
      <c r="P34" s="363">
        <v>0</v>
      </c>
      <c r="Q34" s="364"/>
      <c r="R34" s="364">
        <v>797</v>
      </c>
      <c r="S34" s="363">
        <v>0</v>
      </c>
      <c r="T34" s="363">
        <v>0</v>
      </c>
      <c r="U34" s="363">
        <v>0</v>
      </c>
      <c r="V34" s="363">
        <v>0</v>
      </c>
      <c r="W34" s="363">
        <v>0</v>
      </c>
      <c r="X34" s="363">
        <v>0</v>
      </c>
      <c r="Y34" s="363">
        <v>0</v>
      </c>
      <c r="Z34" s="363">
        <v>0</v>
      </c>
      <c r="AA34" s="363">
        <v>0</v>
      </c>
      <c r="AB34" s="363">
        <v>0</v>
      </c>
      <c r="AC34" s="363">
        <v>0</v>
      </c>
      <c r="AD34" s="363">
        <v>0</v>
      </c>
      <c r="AE34" s="363">
        <v>0</v>
      </c>
      <c r="AF34" s="363">
        <v>0</v>
      </c>
      <c r="AG34" s="363">
        <v>0</v>
      </c>
      <c r="AH34" s="363">
        <v>0</v>
      </c>
      <c r="AI34" s="363">
        <v>0</v>
      </c>
      <c r="AJ34" s="363">
        <v>0</v>
      </c>
      <c r="AK34" s="363">
        <v>0</v>
      </c>
      <c r="AL34" s="363">
        <v>0</v>
      </c>
      <c r="AM34" s="364">
        <v>695</v>
      </c>
      <c r="AN34" s="363">
        <v>0</v>
      </c>
      <c r="AO34" s="364">
        <v>2772</v>
      </c>
      <c r="AP34" s="363">
        <v>0</v>
      </c>
      <c r="AQ34" s="364">
        <v>392</v>
      </c>
      <c r="AR34" s="363">
        <v>0</v>
      </c>
      <c r="AS34" s="363">
        <v>0</v>
      </c>
      <c r="AT34" s="363">
        <v>0</v>
      </c>
      <c r="AU34" s="364">
        <v>92</v>
      </c>
      <c r="AV34" s="363">
        <v>0</v>
      </c>
      <c r="AW34" s="363">
        <v>0</v>
      </c>
      <c r="AX34" s="363">
        <v>0</v>
      </c>
      <c r="AY34" s="363">
        <v>0</v>
      </c>
      <c r="AZ34" s="363">
        <v>0</v>
      </c>
      <c r="BA34" s="363">
        <v>0</v>
      </c>
      <c r="BB34" s="363">
        <v>0</v>
      </c>
      <c r="BC34" s="363">
        <v>0</v>
      </c>
      <c r="BD34" s="363">
        <v>0</v>
      </c>
      <c r="BE34" s="363">
        <v>0</v>
      </c>
      <c r="BF34" s="363">
        <v>0</v>
      </c>
      <c r="BG34" s="363">
        <v>0</v>
      </c>
      <c r="BH34" s="363">
        <v>0</v>
      </c>
      <c r="BI34" s="363">
        <v>0</v>
      </c>
      <c r="BJ34" s="363">
        <v>0</v>
      </c>
      <c r="BK34" s="365">
        <v>41539</v>
      </c>
      <c r="BL34" s="479">
        <v>67.8</v>
      </c>
      <c r="BM34" s="480">
        <v>1.2</v>
      </c>
      <c r="BN34" s="480">
        <f t="shared" si="10"/>
        <v>34.547304715743245</v>
      </c>
      <c r="BO34" s="480">
        <f t="shared" si="11"/>
        <v>33.652893447232415</v>
      </c>
      <c r="BP34" s="480">
        <f t="shared" si="12"/>
        <v>4.6809308304099826</v>
      </c>
      <c r="BQ34" s="480">
        <f t="shared" si="14"/>
        <v>11.212275392978603</v>
      </c>
      <c r="BR34" s="480">
        <f t="shared" si="15"/>
        <v>6.6018620178703733</v>
      </c>
      <c r="BS34" s="480">
        <f>K34/E34*100</f>
        <v>4.2774638709619834</v>
      </c>
      <c r="BT34" s="480">
        <f t="shared" si="13"/>
        <v>5.0272697248033991</v>
      </c>
      <c r="BU34" s="389">
        <f t="shared" si="4"/>
        <v>99.999999999999986</v>
      </c>
      <c r="BV34" s="446"/>
    </row>
    <row r="35" spans="1:74" ht="8.4499999999999993" customHeight="1">
      <c r="A35" s="375">
        <v>43002</v>
      </c>
      <c r="B35" s="368">
        <v>166673</v>
      </c>
      <c r="C35" s="360">
        <v>118983</v>
      </c>
      <c r="D35" s="360">
        <v>1104</v>
      </c>
      <c r="E35" s="362">
        <v>117879</v>
      </c>
      <c r="F35" s="360">
        <v>30109</v>
      </c>
      <c r="G35" s="360">
        <v>34108</v>
      </c>
      <c r="H35" s="360">
        <v>12666</v>
      </c>
      <c r="I35" s="360">
        <v>15223</v>
      </c>
      <c r="J35" s="360">
        <v>11431</v>
      </c>
      <c r="K35" s="360">
        <v>10461</v>
      </c>
      <c r="L35" s="360">
        <v>3881</v>
      </c>
      <c r="M35" s="363">
        <v>0</v>
      </c>
      <c r="N35" s="363">
        <v>0</v>
      </c>
      <c r="O35" s="363">
        <v>320</v>
      </c>
      <c r="P35" s="363">
        <v>0</v>
      </c>
      <c r="Q35" s="364">
        <v>238</v>
      </c>
      <c r="R35" s="363">
        <v>0</v>
      </c>
      <c r="S35" s="363">
        <v>0</v>
      </c>
      <c r="T35" s="363">
        <v>0</v>
      </c>
      <c r="U35" s="363">
        <v>0</v>
      </c>
      <c r="V35" s="363">
        <v>0</v>
      </c>
      <c r="W35" s="363">
        <v>0</v>
      </c>
      <c r="X35" s="363">
        <v>0</v>
      </c>
      <c r="Y35" s="363">
        <v>0</v>
      </c>
      <c r="Z35" s="363">
        <v>0</v>
      </c>
      <c r="AA35" s="363">
        <v>0</v>
      </c>
      <c r="AB35" s="363">
        <v>0</v>
      </c>
      <c r="AC35" s="364"/>
      <c r="AD35" s="363">
        <v>0</v>
      </c>
      <c r="AE35" s="363">
        <v>0</v>
      </c>
      <c r="AF35" s="363">
        <v>0</v>
      </c>
      <c r="AG35" s="363">
        <v>0</v>
      </c>
      <c r="AH35" s="363">
        <v>0</v>
      </c>
      <c r="AI35" s="363">
        <v>0</v>
      </c>
      <c r="AJ35" s="363">
        <v>0</v>
      </c>
      <c r="AK35" s="363">
        <v>0</v>
      </c>
      <c r="AL35" s="363">
        <v>0</v>
      </c>
      <c r="AM35" s="364">
        <v>981</v>
      </c>
      <c r="AN35" s="363">
        <v>0</v>
      </c>
      <c r="AO35" s="363">
        <v>0</v>
      </c>
      <c r="AP35" s="363">
        <v>0</v>
      </c>
      <c r="AQ35" s="363">
        <v>0</v>
      </c>
      <c r="AR35" s="363">
        <v>0</v>
      </c>
      <c r="AS35" s="363">
        <v>0</v>
      </c>
      <c r="AT35" s="363">
        <v>0</v>
      </c>
      <c r="AU35" s="364">
        <v>158</v>
      </c>
      <c r="AV35" s="363">
        <v>0</v>
      </c>
      <c r="AW35" s="363">
        <v>0</v>
      </c>
      <c r="AX35" s="363">
        <v>0</v>
      </c>
      <c r="AY35" s="363">
        <v>0</v>
      </c>
      <c r="AZ35" s="363">
        <v>0</v>
      </c>
      <c r="BA35" s="363">
        <v>0</v>
      </c>
      <c r="BB35" s="363">
        <v>0</v>
      </c>
      <c r="BC35" s="363">
        <v>0</v>
      </c>
      <c r="BD35" s="363">
        <v>0</v>
      </c>
      <c r="BE35" s="363">
        <v>0</v>
      </c>
      <c r="BF35" s="364">
        <v>1737</v>
      </c>
      <c r="BG35" s="363">
        <v>0</v>
      </c>
      <c r="BH35" s="363">
        <v>0</v>
      </c>
      <c r="BI35" s="363">
        <v>0</v>
      </c>
      <c r="BJ35" s="364">
        <v>447</v>
      </c>
      <c r="BK35" s="370">
        <v>43002</v>
      </c>
      <c r="BL35" s="479">
        <f t="shared" ref="BL35:BM37" si="16">C35/B35*100</f>
        <v>71.387087290682956</v>
      </c>
      <c r="BM35" s="480">
        <f t="shared" si="16"/>
        <v>0.92786364438617286</v>
      </c>
      <c r="BN35" s="480">
        <f>F35/E35*100</f>
        <v>25.54229336862376</v>
      </c>
      <c r="BO35" s="480">
        <f>G35/E35*100</f>
        <v>28.93475513026069</v>
      </c>
      <c r="BP35" s="480">
        <f>H35/E35*100</f>
        <v>10.744916397322678</v>
      </c>
      <c r="BQ35" s="480">
        <f>I35/E35*100</f>
        <v>12.91408987181771</v>
      </c>
      <c r="BR35" s="480">
        <f>J35/E35*100</f>
        <v>9.6972319072947677</v>
      </c>
      <c r="BS35" s="480">
        <f>K35/E35*100</f>
        <v>8.8743542106736566</v>
      </c>
      <c r="BT35" s="480">
        <f>L35/E35*100</f>
        <v>3.2923591140067354</v>
      </c>
      <c r="BU35" s="389">
        <f t="shared" si="4"/>
        <v>99.999999999999986</v>
      </c>
      <c r="BV35" s="446"/>
    </row>
    <row r="36" spans="1:74" ht="8.4499999999999993" customHeight="1">
      <c r="A36" s="375">
        <v>44465</v>
      </c>
      <c r="B36" s="368">
        <v>164139</v>
      </c>
      <c r="C36" s="360">
        <v>118804</v>
      </c>
      <c r="D36" s="360">
        <f>C36-E36</f>
        <v>1448</v>
      </c>
      <c r="E36" s="362">
        <v>117356</v>
      </c>
      <c r="F36" s="360">
        <v>36136</v>
      </c>
      <c r="G36" s="360">
        <v>20757</v>
      </c>
      <c r="H36" s="360">
        <v>11963</v>
      </c>
      <c r="I36" s="360">
        <v>27112</v>
      </c>
      <c r="J36" s="360">
        <v>5360</v>
      </c>
      <c r="K36" s="360">
        <v>7807</v>
      </c>
      <c r="L36" s="360">
        <f>E36-F36-G36-H36-I36-J36-K36</f>
        <v>8221</v>
      </c>
      <c r="M36" s="363"/>
      <c r="N36" s="363"/>
      <c r="O36" s="363"/>
      <c r="P36" s="363"/>
      <c r="Q36" s="364"/>
      <c r="R36" s="363"/>
      <c r="S36" s="363"/>
      <c r="T36" s="363"/>
      <c r="U36" s="363"/>
      <c r="V36" s="363"/>
      <c r="W36" s="363"/>
      <c r="X36" s="363"/>
      <c r="Y36" s="363"/>
      <c r="Z36" s="363"/>
      <c r="AA36" s="363"/>
      <c r="AB36" s="363"/>
      <c r="AC36" s="364"/>
      <c r="AD36" s="363"/>
      <c r="AE36" s="363"/>
      <c r="AF36" s="363"/>
      <c r="AG36" s="363"/>
      <c r="AH36" s="363"/>
      <c r="AI36" s="363"/>
      <c r="AJ36" s="363"/>
      <c r="AK36" s="363"/>
      <c r="AL36" s="363"/>
      <c r="AM36" s="364"/>
      <c r="AN36" s="363"/>
      <c r="AO36" s="363"/>
      <c r="AP36" s="363"/>
      <c r="AQ36" s="363"/>
      <c r="AR36" s="363"/>
      <c r="AS36" s="363"/>
      <c r="AT36" s="363"/>
      <c r="AU36" s="364"/>
      <c r="AV36" s="363"/>
      <c r="AW36" s="363"/>
      <c r="AX36" s="363"/>
      <c r="AY36" s="363"/>
      <c r="AZ36" s="363"/>
      <c r="BA36" s="363"/>
      <c r="BB36" s="363"/>
      <c r="BC36" s="363"/>
      <c r="BD36" s="363"/>
      <c r="BE36" s="363"/>
      <c r="BF36" s="364"/>
      <c r="BG36" s="363"/>
      <c r="BH36" s="363"/>
      <c r="BI36" s="363"/>
      <c r="BJ36" s="364"/>
      <c r="BK36" s="370">
        <v>44465</v>
      </c>
      <c r="BL36" s="479">
        <f t="shared" si="16"/>
        <v>72.380116852180166</v>
      </c>
      <c r="BM36" s="480">
        <f t="shared" si="16"/>
        <v>1.2188141813406956</v>
      </c>
      <c r="BN36" s="480">
        <f>F36/E36*100</f>
        <v>30.791778860901868</v>
      </c>
      <c r="BO36" s="480">
        <f>G36/E36*100</f>
        <v>17.687208152970449</v>
      </c>
      <c r="BP36" s="480">
        <f>H36/E36*100</f>
        <v>10.193769385459627</v>
      </c>
      <c r="BQ36" s="480">
        <f>I36/E36*100</f>
        <v>23.102355226831182</v>
      </c>
      <c r="BR36" s="480">
        <f>J36/E36*100</f>
        <v>4.5672994989604279</v>
      </c>
      <c r="BS36" s="480">
        <f>K36/E36*100</f>
        <v>6.6524080575343394</v>
      </c>
      <c r="BT36" s="480">
        <f>L36/E36*100</f>
        <v>7.0051808173421044</v>
      </c>
      <c r="BU36" s="389">
        <f t="shared" si="4"/>
        <v>100</v>
      </c>
      <c r="BV36" s="446"/>
    </row>
    <row r="37" spans="1:74" ht="8.4499999999999993" customHeight="1">
      <c r="A37" s="375">
        <v>45711</v>
      </c>
      <c r="B37" s="368">
        <v>162925</v>
      </c>
      <c r="C37" s="360">
        <v>129549</v>
      </c>
      <c r="D37" s="360"/>
      <c r="E37" s="362"/>
      <c r="F37" s="360"/>
      <c r="G37" s="360"/>
      <c r="H37" s="360"/>
      <c r="I37" s="360"/>
      <c r="J37" s="360"/>
      <c r="K37" s="360"/>
      <c r="L37" s="360"/>
      <c r="M37" s="363"/>
      <c r="N37" s="363"/>
      <c r="O37" s="363"/>
      <c r="P37" s="363"/>
      <c r="Q37" s="364"/>
      <c r="R37" s="363"/>
      <c r="S37" s="363"/>
      <c r="T37" s="363"/>
      <c r="U37" s="363"/>
      <c r="V37" s="363"/>
      <c r="W37" s="363"/>
      <c r="X37" s="363"/>
      <c r="Y37" s="363"/>
      <c r="Z37" s="363"/>
      <c r="AA37" s="363"/>
      <c r="AB37" s="363"/>
      <c r="AC37" s="364"/>
      <c r="AD37" s="363"/>
      <c r="AE37" s="363"/>
      <c r="AF37" s="363"/>
      <c r="AG37" s="363"/>
      <c r="AH37" s="363"/>
      <c r="AI37" s="363"/>
      <c r="AJ37" s="363"/>
      <c r="AK37" s="363"/>
      <c r="AL37" s="363"/>
      <c r="AM37" s="364"/>
      <c r="AN37" s="363"/>
      <c r="AO37" s="363"/>
      <c r="AP37" s="363"/>
      <c r="AQ37" s="363"/>
      <c r="AR37" s="363"/>
      <c r="AS37" s="363"/>
      <c r="AT37" s="363"/>
      <c r="AU37" s="364"/>
      <c r="AV37" s="363"/>
      <c r="AW37" s="363"/>
      <c r="AX37" s="363"/>
      <c r="AY37" s="363"/>
      <c r="AZ37" s="363"/>
      <c r="BA37" s="363"/>
      <c r="BB37" s="363"/>
      <c r="BC37" s="363"/>
      <c r="BD37" s="363"/>
      <c r="BE37" s="363"/>
      <c r="BF37" s="364"/>
      <c r="BG37" s="363"/>
      <c r="BH37" s="363"/>
      <c r="BI37" s="363"/>
      <c r="BJ37" s="364"/>
      <c r="BK37" s="375">
        <v>45711</v>
      </c>
      <c r="BL37" s="479">
        <f t="shared" si="16"/>
        <v>79.514500537056932</v>
      </c>
      <c r="BM37" s="480">
        <v>0.6</v>
      </c>
      <c r="BN37" s="480">
        <v>21.4</v>
      </c>
      <c r="BO37" s="480">
        <v>21.9</v>
      </c>
      <c r="BP37" s="480">
        <v>3.8</v>
      </c>
      <c r="BQ37" s="480">
        <v>18.3</v>
      </c>
      <c r="BR37" s="480">
        <v>10.9</v>
      </c>
      <c r="BS37" s="480">
        <v>15.3</v>
      </c>
      <c r="BT37" s="480">
        <v>8.4</v>
      </c>
      <c r="BU37" s="389">
        <f t="shared" si="4"/>
        <v>100</v>
      </c>
      <c r="BV37" s="446"/>
    </row>
    <row r="38" spans="1:74" ht="6.6" customHeight="1">
      <c r="A38" s="376"/>
      <c r="B38" s="368"/>
      <c r="C38" s="360"/>
      <c r="D38" s="360"/>
      <c r="E38" s="362"/>
      <c r="F38" s="360"/>
      <c r="G38" s="360"/>
      <c r="H38" s="360"/>
      <c r="I38" s="360"/>
      <c r="J38" s="360"/>
      <c r="K38" s="360"/>
      <c r="L38" s="360"/>
      <c r="M38" s="363"/>
      <c r="N38" s="363"/>
      <c r="O38" s="363"/>
      <c r="P38" s="363"/>
      <c r="Q38" s="364"/>
      <c r="R38" s="363"/>
      <c r="S38" s="363"/>
      <c r="T38" s="363"/>
      <c r="U38" s="363"/>
      <c r="V38" s="363"/>
      <c r="W38" s="363"/>
      <c r="X38" s="363"/>
      <c r="Y38" s="363"/>
      <c r="Z38" s="363"/>
      <c r="AA38" s="363"/>
      <c r="AB38" s="363"/>
      <c r="AC38" s="364"/>
      <c r="AD38" s="363"/>
      <c r="AE38" s="363"/>
      <c r="AF38" s="363"/>
      <c r="AG38" s="363"/>
      <c r="AH38" s="363"/>
      <c r="AI38" s="363"/>
      <c r="AJ38" s="363"/>
      <c r="AK38" s="363"/>
      <c r="AL38" s="363"/>
      <c r="AM38" s="364"/>
      <c r="AN38" s="363"/>
      <c r="AO38" s="363"/>
      <c r="AP38" s="363"/>
      <c r="AQ38" s="363"/>
      <c r="AR38" s="363"/>
      <c r="AS38" s="363"/>
      <c r="AT38" s="363"/>
      <c r="AU38" s="364"/>
      <c r="AV38" s="363"/>
      <c r="AW38" s="363"/>
      <c r="AX38" s="363"/>
      <c r="AY38" s="363"/>
      <c r="AZ38" s="363"/>
      <c r="BA38" s="363"/>
      <c r="BB38" s="363"/>
      <c r="BC38" s="363"/>
      <c r="BD38" s="363"/>
      <c r="BE38" s="363"/>
      <c r="BF38" s="364"/>
      <c r="BG38" s="363"/>
      <c r="BH38" s="363"/>
      <c r="BI38" s="363"/>
      <c r="BJ38" s="364"/>
      <c r="BK38" s="377"/>
      <c r="BL38" s="366"/>
      <c r="BM38" s="367"/>
      <c r="BN38" s="367"/>
      <c r="BO38" s="367"/>
      <c r="BP38" s="367"/>
      <c r="BQ38" s="367"/>
      <c r="BR38" s="367"/>
      <c r="BS38" s="367"/>
      <c r="BT38" s="367"/>
      <c r="BU38" s="389"/>
      <c r="BV38" s="446"/>
    </row>
    <row r="39" spans="1:74" s="47" customFormat="1" ht="10.9" customHeight="1">
      <c r="A39" s="587" t="s">
        <v>643</v>
      </c>
      <c r="B39" s="587"/>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7"/>
      <c r="AG39" s="587"/>
      <c r="AH39" s="587"/>
      <c r="AI39" s="587"/>
      <c r="AJ39" s="587"/>
      <c r="AK39" s="587"/>
      <c r="AL39" s="587"/>
      <c r="AM39" s="587"/>
      <c r="AN39" s="587"/>
      <c r="AO39" s="587"/>
      <c r="AP39" s="587"/>
      <c r="AQ39" s="587"/>
      <c r="AR39" s="587"/>
      <c r="AS39" s="587"/>
      <c r="AT39" s="587"/>
      <c r="AU39" s="587"/>
      <c r="AV39" s="587"/>
      <c r="AW39" s="587"/>
      <c r="AX39" s="587"/>
      <c r="AY39" s="587"/>
      <c r="AZ39" s="587"/>
      <c r="BA39" s="587"/>
      <c r="BB39" s="587"/>
      <c r="BC39" s="587"/>
      <c r="BD39" s="587"/>
      <c r="BE39" s="587"/>
      <c r="BF39" s="587"/>
      <c r="BG39" s="587"/>
      <c r="BH39" s="587"/>
      <c r="BI39" s="587"/>
      <c r="BJ39" s="587"/>
      <c r="BK39" s="587"/>
      <c r="BL39" s="587"/>
      <c r="BM39" s="587"/>
      <c r="BN39" s="587"/>
      <c r="BO39" s="587"/>
      <c r="BP39" s="587"/>
      <c r="BQ39" s="587"/>
      <c r="BR39" s="587"/>
      <c r="BS39" s="587"/>
      <c r="BT39" s="587"/>
      <c r="BU39" s="389"/>
      <c r="BV39" s="446"/>
    </row>
    <row r="40" spans="1:74" ht="8.4499999999999993" customHeight="1">
      <c r="A40" s="369">
        <v>17277</v>
      </c>
      <c r="B40" s="359">
        <v>146314</v>
      </c>
      <c r="C40" s="360">
        <v>106270</v>
      </c>
      <c r="D40" s="360">
        <v>6067</v>
      </c>
      <c r="E40" s="362">
        <f>SUM(F40:L40)</f>
        <v>100203</v>
      </c>
      <c r="F40" s="360">
        <v>53566</v>
      </c>
      <c r="G40" s="360">
        <v>26323</v>
      </c>
      <c r="H40" s="360">
        <v>3560</v>
      </c>
      <c r="I40" s="361" t="s">
        <v>136</v>
      </c>
      <c r="J40" s="361" t="s">
        <v>136</v>
      </c>
      <c r="K40" s="361" t="s">
        <v>136</v>
      </c>
      <c r="L40" s="360">
        <f>6573+10181</f>
        <v>16754</v>
      </c>
      <c r="M40" s="363">
        <v>0</v>
      </c>
      <c r="N40" s="363">
        <v>0</v>
      </c>
      <c r="O40" s="363">
        <v>0</v>
      </c>
      <c r="P40" s="364">
        <v>10181</v>
      </c>
      <c r="Q40" s="363">
        <v>0</v>
      </c>
      <c r="R40" s="363">
        <v>0</v>
      </c>
      <c r="S40" s="363">
        <v>0</v>
      </c>
      <c r="T40" s="363">
        <v>0</v>
      </c>
      <c r="U40" s="363">
        <v>0</v>
      </c>
      <c r="V40" s="363">
        <v>0</v>
      </c>
      <c r="W40" s="363">
        <v>0</v>
      </c>
      <c r="X40" s="363">
        <v>0</v>
      </c>
      <c r="Y40" s="363">
        <v>0</v>
      </c>
      <c r="Z40" s="363">
        <v>0</v>
      </c>
      <c r="AA40" s="363">
        <v>0</v>
      </c>
      <c r="AB40" s="363">
        <v>0</v>
      </c>
      <c r="AC40" s="363">
        <v>0</v>
      </c>
      <c r="AD40" s="363">
        <v>0</v>
      </c>
      <c r="AE40" s="363">
        <v>0</v>
      </c>
      <c r="AF40" s="363">
        <v>0</v>
      </c>
      <c r="AG40" s="363">
        <v>0</v>
      </c>
      <c r="AH40" s="363">
        <v>0</v>
      </c>
      <c r="AI40" s="363">
        <v>0</v>
      </c>
      <c r="AJ40" s="363">
        <v>0</v>
      </c>
      <c r="AK40" s="363">
        <v>0</v>
      </c>
      <c r="AL40" s="363">
        <v>0</v>
      </c>
      <c r="AM40" s="363">
        <v>0</v>
      </c>
      <c r="AN40" s="363">
        <v>0</v>
      </c>
      <c r="AO40" s="363">
        <v>0</v>
      </c>
      <c r="AP40" s="363">
        <v>0</v>
      </c>
      <c r="AQ40" s="363">
        <v>0</v>
      </c>
      <c r="AR40" s="363">
        <v>0</v>
      </c>
      <c r="AS40" s="363">
        <v>0</v>
      </c>
      <c r="AT40" s="363">
        <v>0</v>
      </c>
      <c r="AU40" s="363">
        <v>0</v>
      </c>
      <c r="AV40" s="363">
        <v>0</v>
      </c>
      <c r="AW40" s="363">
        <v>0</v>
      </c>
      <c r="AX40" s="363">
        <v>0</v>
      </c>
      <c r="AY40" s="363">
        <v>0</v>
      </c>
      <c r="AZ40" s="363">
        <v>0</v>
      </c>
      <c r="BA40" s="363">
        <v>0</v>
      </c>
      <c r="BB40" s="363">
        <v>0</v>
      </c>
      <c r="BC40" s="363">
        <v>0</v>
      </c>
      <c r="BD40" s="363">
        <v>0</v>
      </c>
      <c r="BE40" s="363">
        <v>0</v>
      </c>
      <c r="BF40" s="363">
        <v>0</v>
      </c>
      <c r="BG40" s="363">
        <v>0</v>
      </c>
      <c r="BH40" s="363">
        <v>0</v>
      </c>
      <c r="BI40" s="363">
        <v>0</v>
      </c>
      <c r="BJ40" s="363">
        <v>0</v>
      </c>
      <c r="BK40" s="370">
        <v>17277</v>
      </c>
      <c r="BL40" s="479">
        <f t="shared" ref="BL40:BM54" si="17">C40/B40*100</f>
        <v>72.63146383804694</v>
      </c>
      <c r="BM40" s="480">
        <f t="shared" si="17"/>
        <v>5.7090430036698976</v>
      </c>
      <c r="BN40" s="480">
        <f t="shared" ref="BN40:BN53" si="18">F40/E40*100</f>
        <v>53.457481312934739</v>
      </c>
      <c r="BO40" s="480">
        <f t="shared" ref="BO40:BO53" si="19">G40/E40*100</f>
        <v>26.269672564693675</v>
      </c>
      <c r="BP40" s="480">
        <f t="shared" ref="BP40:BP53" si="20">H40/E40*100</f>
        <v>3.5527878406834126</v>
      </c>
      <c r="BQ40" s="481" t="s">
        <v>136</v>
      </c>
      <c r="BR40" s="481" t="s">
        <v>136</v>
      </c>
      <c r="BS40" s="481" t="s">
        <v>136</v>
      </c>
      <c r="BT40" s="480">
        <f t="shared" ref="BT40:BT57" si="21">L40/E40*100</f>
        <v>16.720058281688175</v>
      </c>
      <c r="BU40" s="389">
        <f>SUM(BN40:BT40)</f>
        <v>100</v>
      </c>
      <c r="BV40" s="446"/>
    </row>
    <row r="41" spans="1:74" ht="8.4499999999999993" customHeight="1">
      <c r="A41" s="369">
        <v>18453</v>
      </c>
      <c r="B41" s="359">
        <v>163740</v>
      </c>
      <c r="C41" s="360">
        <v>125931</v>
      </c>
      <c r="D41" s="360">
        <v>3857</v>
      </c>
      <c r="E41" s="362">
        <f>SUM(F41:L41)</f>
        <v>122074</v>
      </c>
      <c r="F41" s="360">
        <v>46121</v>
      </c>
      <c r="G41" s="360">
        <v>21094</v>
      </c>
      <c r="H41" s="360">
        <v>11176</v>
      </c>
      <c r="I41" s="361" t="s">
        <v>136</v>
      </c>
      <c r="J41" s="361" t="s">
        <v>136</v>
      </c>
      <c r="K41" s="361" t="s">
        <v>136</v>
      </c>
      <c r="L41" s="360">
        <f>3476+12839+24743+2625</f>
        <v>43683</v>
      </c>
      <c r="M41" s="363">
        <v>0</v>
      </c>
      <c r="N41" s="363">
        <v>0</v>
      </c>
      <c r="O41" s="363">
        <v>0</v>
      </c>
      <c r="P41" s="363">
        <v>0</v>
      </c>
      <c r="Q41" s="363">
        <v>0</v>
      </c>
      <c r="R41" s="363">
        <v>0</v>
      </c>
      <c r="S41" s="363">
        <v>0</v>
      </c>
      <c r="T41" s="363">
        <v>0</v>
      </c>
      <c r="U41" s="363">
        <v>0</v>
      </c>
      <c r="V41" s="363">
        <v>0</v>
      </c>
      <c r="W41" s="363">
        <v>0</v>
      </c>
      <c r="X41" s="363">
        <v>0</v>
      </c>
      <c r="Y41" s="363">
        <v>0</v>
      </c>
      <c r="Z41" s="363">
        <v>0</v>
      </c>
      <c r="AA41" s="363">
        <v>0</v>
      </c>
      <c r="AB41" s="363">
        <v>0</v>
      </c>
      <c r="AC41" s="363">
        <v>0</v>
      </c>
      <c r="AD41" s="363">
        <v>0</v>
      </c>
      <c r="AE41" s="363">
        <v>0</v>
      </c>
      <c r="AF41" s="363">
        <v>0</v>
      </c>
      <c r="AG41" s="363">
        <v>0</v>
      </c>
      <c r="AH41" s="363">
        <v>0</v>
      </c>
      <c r="AI41" s="363">
        <v>0</v>
      </c>
      <c r="AJ41" s="363">
        <v>0</v>
      </c>
      <c r="AK41" s="363">
        <v>0</v>
      </c>
      <c r="AL41" s="363">
        <v>0</v>
      </c>
      <c r="AM41" s="363">
        <v>0</v>
      </c>
      <c r="AN41" s="363">
        <v>0</v>
      </c>
      <c r="AO41" s="363">
        <v>0</v>
      </c>
      <c r="AP41" s="363">
        <v>0</v>
      </c>
      <c r="AQ41" s="363">
        <v>0</v>
      </c>
      <c r="AR41" s="363">
        <v>0</v>
      </c>
      <c r="AS41" s="363">
        <v>0</v>
      </c>
      <c r="AT41" s="363">
        <v>0</v>
      </c>
      <c r="AU41" s="363">
        <v>0</v>
      </c>
      <c r="AV41" s="363">
        <v>0</v>
      </c>
      <c r="AW41" s="363">
        <v>0</v>
      </c>
      <c r="AX41" s="363">
        <v>0</v>
      </c>
      <c r="AY41" s="363">
        <v>0</v>
      </c>
      <c r="AZ41" s="363">
        <v>0</v>
      </c>
      <c r="BA41" s="363">
        <v>0</v>
      </c>
      <c r="BB41" s="363">
        <v>0</v>
      </c>
      <c r="BC41" s="363">
        <v>0</v>
      </c>
      <c r="BD41" s="363">
        <v>0</v>
      </c>
      <c r="BE41" s="363">
        <v>0</v>
      </c>
      <c r="BF41" s="363">
        <v>0</v>
      </c>
      <c r="BG41" s="363">
        <v>0</v>
      </c>
      <c r="BH41" s="363">
        <v>0</v>
      </c>
      <c r="BI41" s="363">
        <v>0</v>
      </c>
      <c r="BJ41" s="363">
        <v>0</v>
      </c>
      <c r="BK41" s="365">
        <v>18453</v>
      </c>
      <c r="BL41" s="479">
        <f t="shared" si="17"/>
        <v>76.909124221326493</v>
      </c>
      <c r="BM41" s="480">
        <f t="shared" si="17"/>
        <v>3.0627883523516846</v>
      </c>
      <c r="BN41" s="480">
        <f t="shared" si="18"/>
        <v>37.781181906056979</v>
      </c>
      <c r="BO41" s="480">
        <f t="shared" si="19"/>
        <v>17.279682815341516</v>
      </c>
      <c r="BP41" s="480">
        <f t="shared" si="20"/>
        <v>9.1551026426593705</v>
      </c>
      <c r="BQ41" s="481" t="s">
        <v>136</v>
      </c>
      <c r="BR41" s="481" t="s">
        <v>136</v>
      </c>
      <c r="BS41" s="481" t="s">
        <v>136</v>
      </c>
      <c r="BT41" s="480">
        <f t="shared" si="21"/>
        <v>35.784032635942133</v>
      </c>
      <c r="BU41" s="389">
        <f t="shared" ref="BU41:BU59" si="22">SUM(BN41:BT41)</f>
        <v>100</v>
      </c>
      <c r="BV41" s="446"/>
    </row>
    <row r="42" spans="1:74" ht="8.4499999999999993" customHeight="1">
      <c r="A42" s="369">
        <v>19979</v>
      </c>
      <c r="B42" s="359">
        <v>161911</v>
      </c>
      <c r="C42" s="360">
        <v>125609</v>
      </c>
      <c r="D42" s="360">
        <v>2610</v>
      </c>
      <c r="E42" s="362">
        <f t="shared" ref="E42:E54" si="23">SUM(F42:L42)</f>
        <v>122999</v>
      </c>
      <c r="F42" s="360">
        <v>46606</v>
      </c>
      <c r="G42" s="360">
        <v>37645</v>
      </c>
      <c r="H42" s="360">
        <v>10344</v>
      </c>
      <c r="I42" s="361" t="s">
        <v>136</v>
      </c>
      <c r="J42" s="361" t="s">
        <v>136</v>
      </c>
      <c r="K42" s="361" t="s">
        <v>136</v>
      </c>
      <c r="L42" s="360">
        <f>16724+11680</f>
        <v>28404</v>
      </c>
      <c r="M42" s="363">
        <v>0</v>
      </c>
      <c r="N42" s="363">
        <v>0</v>
      </c>
      <c r="O42" s="363">
        <v>0</v>
      </c>
      <c r="P42" s="363">
        <v>0</v>
      </c>
      <c r="Q42" s="363">
        <v>0</v>
      </c>
      <c r="R42" s="363">
        <v>0</v>
      </c>
      <c r="S42" s="363">
        <v>0</v>
      </c>
      <c r="T42" s="363">
        <v>0</v>
      </c>
      <c r="U42" s="363">
        <v>0</v>
      </c>
      <c r="V42" s="363">
        <v>0</v>
      </c>
      <c r="W42" s="363">
        <v>0</v>
      </c>
      <c r="X42" s="363">
        <v>0</v>
      </c>
      <c r="Y42" s="363">
        <v>0</v>
      </c>
      <c r="Z42" s="363">
        <v>0</v>
      </c>
      <c r="AA42" s="363">
        <v>0</v>
      </c>
      <c r="AB42" s="363">
        <v>0</v>
      </c>
      <c r="AC42" s="363">
        <v>0</v>
      </c>
      <c r="AD42" s="363">
        <v>0</v>
      </c>
      <c r="AE42" s="363">
        <v>0</v>
      </c>
      <c r="AF42" s="363">
        <v>0</v>
      </c>
      <c r="AG42" s="363">
        <v>0</v>
      </c>
      <c r="AH42" s="363">
        <v>0</v>
      </c>
      <c r="AI42" s="363">
        <v>0</v>
      </c>
      <c r="AJ42" s="363">
        <v>0</v>
      </c>
      <c r="AK42" s="363">
        <v>0</v>
      </c>
      <c r="AL42" s="363">
        <v>0</v>
      </c>
      <c r="AM42" s="363">
        <v>0</v>
      </c>
      <c r="AN42" s="363">
        <v>0</v>
      </c>
      <c r="AO42" s="363">
        <v>0</v>
      </c>
      <c r="AP42" s="363">
        <v>0</v>
      </c>
      <c r="AQ42" s="363">
        <v>0</v>
      </c>
      <c r="AR42" s="363">
        <v>0</v>
      </c>
      <c r="AS42" s="363">
        <v>0</v>
      </c>
      <c r="AT42" s="363">
        <v>0</v>
      </c>
      <c r="AU42" s="363">
        <v>0</v>
      </c>
      <c r="AV42" s="363">
        <v>0</v>
      </c>
      <c r="AW42" s="363">
        <v>0</v>
      </c>
      <c r="AX42" s="363">
        <v>0</v>
      </c>
      <c r="AY42" s="363">
        <v>0</v>
      </c>
      <c r="AZ42" s="363">
        <v>0</v>
      </c>
      <c r="BA42" s="363">
        <v>0</v>
      </c>
      <c r="BB42" s="363">
        <v>0</v>
      </c>
      <c r="BC42" s="363">
        <v>0</v>
      </c>
      <c r="BD42" s="363">
        <v>0</v>
      </c>
      <c r="BE42" s="363">
        <v>0</v>
      </c>
      <c r="BF42" s="363">
        <v>0</v>
      </c>
      <c r="BG42" s="363">
        <v>0</v>
      </c>
      <c r="BH42" s="363">
        <v>0</v>
      </c>
      <c r="BI42" s="363">
        <v>0</v>
      </c>
      <c r="BJ42" s="363">
        <v>0</v>
      </c>
      <c r="BK42" s="365">
        <v>19979</v>
      </c>
      <c r="BL42" s="479">
        <f t="shared" si="17"/>
        <v>77.579040336975254</v>
      </c>
      <c r="BM42" s="480">
        <f t="shared" si="17"/>
        <v>2.0778765852765329</v>
      </c>
      <c r="BN42" s="480">
        <f t="shared" si="18"/>
        <v>37.891364970446915</v>
      </c>
      <c r="BO42" s="480">
        <f t="shared" si="19"/>
        <v>30.605939885690127</v>
      </c>
      <c r="BP42" s="480">
        <f t="shared" si="20"/>
        <v>8.4098244701176448</v>
      </c>
      <c r="BQ42" s="481" t="s">
        <v>136</v>
      </c>
      <c r="BR42" s="481" t="s">
        <v>136</v>
      </c>
      <c r="BS42" s="481" t="s">
        <v>136</v>
      </c>
      <c r="BT42" s="480">
        <f t="shared" si="21"/>
        <v>23.092870673745313</v>
      </c>
      <c r="BU42" s="389">
        <f t="shared" si="22"/>
        <v>100</v>
      </c>
      <c r="BV42" s="446"/>
    </row>
    <row r="43" spans="1:74" ht="8.4499999999999993" customHeight="1">
      <c r="A43" s="369">
        <v>21456</v>
      </c>
      <c r="B43" s="359">
        <v>168092</v>
      </c>
      <c r="C43" s="360">
        <v>130726</v>
      </c>
      <c r="D43" s="360">
        <v>1813</v>
      </c>
      <c r="E43" s="362">
        <f t="shared" si="23"/>
        <v>128913</v>
      </c>
      <c r="F43" s="360">
        <v>51885</v>
      </c>
      <c r="G43" s="360">
        <v>56786</v>
      </c>
      <c r="H43" s="360">
        <v>6177</v>
      </c>
      <c r="I43" s="361" t="s">
        <v>136</v>
      </c>
      <c r="J43" s="361" t="s">
        <v>136</v>
      </c>
      <c r="K43" s="361" t="s">
        <v>136</v>
      </c>
      <c r="L43" s="360">
        <f>7724+6341</f>
        <v>14065</v>
      </c>
      <c r="M43" s="363">
        <v>0</v>
      </c>
      <c r="N43" s="363">
        <v>0</v>
      </c>
      <c r="O43" s="363">
        <v>0</v>
      </c>
      <c r="P43" s="363">
        <v>0</v>
      </c>
      <c r="Q43" s="363">
        <v>0</v>
      </c>
      <c r="R43" s="363">
        <v>0</v>
      </c>
      <c r="S43" s="363">
        <v>0</v>
      </c>
      <c r="T43" s="363">
        <v>0</v>
      </c>
      <c r="U43" s="363">
        <v>0</v>
      </c>
      <c r="V43" s="363">
        <v>0</v>
      </c>
      <c r="W43" s="363">
        <v>0</v>
      </c>
      <c r="X43" s="363">
        <v>0</v>
      </c>
      <c r="Y43" s="363">
        <v>0</v>
      </c>
      <c r="Z43" s="363">
        <v>0</v>
      </c>
      <c r="AA43" s="363">
        <v>0</v>
      </c>
      <c r="AB43" s="363">
        <v>0</v>
      </c>
      <c r="AC43" s="363">
        <v>0</v>
      </c>
      <c r="AD43" s="363">
        <v>0</v>
      </c>
      <c r="AE43" s="363">
        <v>0</v>
      </c>
      <c r="AF43" s="363">
        <v>0</v>
      </c>
      <c r="AG43" s="363">
        <v>0</v>
      </c>
      <c r="AH43" s="363">
        <v>0</v>
      </c>
      <c r="AI43" s="363">
        <v>0</v>
      </c>
      <c r="AJ43" s="363">
        <v>0</v>
      </c>
      <c r="AK43" s="363">
        <v>0</v>
      </c>
      <c r="AL43" s="363">
        <v>0</v>
      </c>
      <c r="AM43" s="363">
        <v>0</v>
      </c>
      <c r="AN43" s="363">
        <v>0</v>
      </c>
      <c r="AO43" s="363">
        <v>0</v>
      </c>
      <c r="AP43" s="363">
        <v>0</v>
      </c>
      <c r="AQ43" s="363">
        <v>0</v>
      </c>
      <c r="AR43" s="363">
        <v>0</v>
      </c>
      <c r="AS43" s="363">
        <v>0</v>
      </c>
      <c r="AT43" s="363">
        <v>0</v>
      </c>
      <c r="AU43" s="363">
        <v>0</v>
      </c>
      <c r="AV43" s="363">
        <v>0</v>
      </c>
      <c r="AW43" s="363">
        <v>0</v>
      </c>
      <c r="AX43" s="363">
        <v>0</v>
      </c>
      <c r="AY43" s="363">
        <v>0</v>
      </c>
      <c r="AZ43" s="363">
        <v>0</v>
      </c>
      <c r="BA43" s="363">
        <v>0</v>
      </c>
      <c r="BB43" s="363">
        <v>0</v>
      </c>
      <c r="BC43" s="363">
        <v>0</v>
      </c>
      <c r="BD43" s="363">
        <v>0</v>
      </c>
      <c r="BE43" s="363">
        <v>0</v>
      </c>
      <c r="BF43" s="363">
        <v>0</v>
      </c>
      <c r="BG43" s="363">
        <v>0</v>
      </c>
      <c r="BH43" s="363">
        <v>0</v>
      </c>
      <c r="BI43" s="363">
        <v>0</v>
      </c>
      <c r="BJ43" s="363">
        <v>0</v>
      </c>
      <c r="BK43" s="365">
        <v>21456</v>
      </c>
      <c r="BL43" s="479">
        <f t="shared" si="17"/>
        <v>77.77050662732313</v>
      </c>
      <c r="BM43" s="480">
        <f t="shared" si="17"/>
        <v>1.3868702476936494</v>
      </c>
      <c r="BN43" s="480">
        <f t="shared" si="18"/>
        <v>40.248074282655743</v>
      </c>
      <c r="BO43" s="480">
        <f t="shared" si="19"/>
        <v>44.049863085957199</v>
      </c>
      <c r="BP43" s="480">
        <f t="shared" si="20"/>
        <v>4.7916036396639594</v>
      </c>
      <c r="BQ43" s="481" t="s">
        <v>136</v>
      </c>
      <c r="BR43" s="481" t="s">
        <v>136</v>
      </c>
      <c r="BS43" s="481" t="s">
        <v>136</v>
      </c>
      <c r="BT43" s="480">
        <f t="shared" si="21"/>
        <v>10.9104589917231</v>
      </c>
      <c r="BU43" s="389">
        <f t="shared" si="22"/>
        <v>100</v>
      </c>
      <c r="BV43" s="446"/>
    </row>
    <row r="44" spans="1:74" ht="8.4499999999999993" customHeight="1">
      <c r="A44" s="369">
        <v>22912</v>
      </c>
      <c r="B44" s="359">
        <v>176157</v>
      </c>
      <c r="C44" s="360">
        <v>120759</v>
      </c>
      <c r="D44" s="360">
        <v>1540</v>
      </c>
      <c r="E44" s="362">
        <f t="shared" si="23"/>
        <v>119219</v>
      </c>
      <c r="F44" s="360">
        <v>53576</v>
      </c>
      <c r="G44" s="360">
        <v>52506</v>
      </c>
      <c r="H44" s="360">
        <v>6280</v>
      </c>
      <c r="I44" s="361" t="s">
        <v>136</v>
      </c>
      <c r="J44" s="361" t="s">
        <v>136</v>
      </c>
      <c r="K44" s="361" t="s">
        <v>136</v>
      </c>
      <c r="L44" s="360">
        <v>6857</v>
      </c>
      <c r="M44" s="363">
        <v>0</v>
      </c>
      <c r="N44" s="363">
        <v>0</v>
      </c>
      <c r="O44" s="363">
        <v>0</v>
      </c>
      <c r="P44" s="363">
        <v>0</v>
      </c>
      <c r="Q44" s="363">
        <v>0</v>
      </c>
      <c r="R44" s="363">
        <v>0</v>
      </c>
      <c r="S44" s="363">
        <v>0</v>
      </c>
      <c r="T44" s="363">
        <v>0</v>
      </c>
      <c r="U44" s="363">
        <v>0</v>
      </c>
      <c r="V44" s="363">
        <v>0</v>
      </c>
      <c r="W44" s="363">
        <v>0</v>
      </c>
      <c r="X44" s="363">
        <v>0</v>
      </c>
      <c r="Y44" s="363">
        <v>0</v>
      </c>
      <c r="Z44" s="363">
        <v>0</v>
      </c>
      <c r="AA44" s="363">
        <v>0</v>
      </c>
      <c r="AB44" s="363">
        <v>0</v>
      </c>
      <c r="AC44" s="363">
        <v>0</v>
      </c>
      <c r="AD44" s="363">
        <v>0</v>
      </c>
      <c r="AE44" s="363">
        <v>0</v>
      </c>
      <c r="AF44" s="363">
        <v>0</v>
      </c>
      <c r="AG44" s="363">
        <v>0</v>
      </c>
      <c r="AH44" s="363">
        <v>0</v>
      </c>
      <c r="AI44" s="363">
        <v>0</v>
      </c>
      <c r="AJ44" s="363">
        <v>0</v>
      </c>
      <c r="AK44" s="363">
        <v>0</v>
      </c>
      <c r="AL44" s="363">
        <v>0</v>
      </c>
      <c r="AM44" s="363">
        <v>0</v>
      </c>
      <c r="AN44" s="363">
        <v>0</v>
      </c>
      <c r="AO44" s="363">
        <v>0</v>
      </c>
      <c r="AP44" s="363">
        <v>0</v>
      </c>
      <c r="AQ44" s="363">
        <v>0</v>
      </c>
      <c r="AR44" s="363">
        <v>0</v>
      </c>
      <c r="AS44" s="363">
        <v>0</v>
      </c>
      <c r="AT44" s="363">
        <v>0</v>
      </c>
      <c r="AU44" s="363">
        <v>0</v>
      </c>
      <c r="AV44" s="363">
        <v>0</v>
      </c>
      <c r="AW44" s="363">
        <v>0</v>
      </c>
      <c r="AX44" s="363">
        <v>0</v>
      </c>
      <c r="AY44" s="363">
        <v>0</v>
      </c>
      <c r="AZ44" s="363">
        <v>0</v>
      </c>
      <c r="BA44" s="363">
        <v>0</v>
      </c>
      <c r="BB44" s="363">
        <v>0</v>
      </c>
      <c r="BC44" s="363">
        <v>0</v>
      </c>
      <c r="BD44" s="363">
        <v>0</v>
      </c>
      <c r="BE44" s="363">
        <v>0</v>
      </c>
      <c r="BF44" s="363">
        <v>0</v>
      </c>
      <c r="BG44" s="363">
        <v>0</v>
      </c>
      <c r="BH44" s="363">
        <v>0</v>
      </c>
      <c r="BI44" s="363">
        <v>0</v>
      </c>
      <c r="BJ44" s="363">
        <v>0</v>
      </c>
      <c r="BK44" s="365">
        <v>22912</v>
      </c>
      <c r="BL44" s="479">
        <f t="shared" si="17"/>
        <v>68.551916756075542</v>
      </c>
      <c r="BM44" s="480">
        <f t="shared" si="17"/>
        <v>1.2752672678640931</v>
      </c>
      <c r="BN44" s="480">
        <f t="shared" si="18"/>
        <v>44.939145605985622</v>
      </c>
      <c r="BO44" s="480">
        <f t="shared" si="19"/>
        <v>44.041637658426929</v>
      </c>
      <c r="BP44" s="480">
        <f t="shared" si="20"/>
        <v>5.2676167389426185</v>
      </c>
      <c r="BQ44" s="481" t="s">
        <v>136</v>
      </c>
      <c r="BR44" s="481" t="s">
        <v>136</v>
      </c>
      <c r="BS44" s="481" t="s">
        <v>136</v>
      </c>
      <c r="BT44" s="480">
        <f t="shared" si="21"/>
        <v>5.7515999966448303</v>
      </c>
      <c r="BU44" s="389">
        <f t="shared" si="22"/>
        <v>100</v>
      </c>
      <c r="BV44" s="446"/>
    </row>
    <row r="45" spans="1:74" ht="8.4499999999999993" customHeight="1">
      <c r="A45" s="369">
        <v>24585</v>
      </c>
      <c r="B45" s="359">
        <v>175669</v>
      </c>
      <c r="C45" s="360">
        <v>130370</v>
      </c>
      <c r="D45" s="360">
        <v>1018</v>
      </c>
      <c r="E45" s="362">
        <f t="shared" si="23"/>
        <v>129352</v>
      </c>
      <c r="F45" s="360">
        <v>56782</v>
      </c>
      <c r="G45" s="360">
        <v>58314</v>
      </c>
      <c r="H45" s="360">
        <v>5321</v>
      </c>
      <c r="I45" s="361" t="s">
        <v>136</v>
      </c>
      <c r="J45" s="361" t="s">
        <v>136</v>
      </c>
      <c r="K45" s="361" t="s">
        <v>136</v>
      </c>
      <c r="L45" s="360">
        <f>7349+1586</f>
        <v>8935</v>
      </c>
      <c r="M45" s="363">
        <v>0</v>
      </c>
      <c r="N45" s="363">
        <v>0</v>
      </c>
      <c r="O45" s="363">
        <v>7349</v>
      </c>
      <c r="P45" s="363">
        <v>0</v>
      </c>
      <c r="Q45" s="363">
        <v>0</v>
      </c>
      <c r="R45" s="363">
        <v>0</v>
      </c>
      <c r="S45" s="363">
        <v>0</v>
      </c>
      <c r="T45" s="363">
        <v>0</v>
      </c>
      <c r="U45" s="363">
        <v>0</v>
      </c>
      <c r="V45" s="363">
        <v>0</v>
      </c>
      <c r="W45" s="363">
        <v>0</v>
      </c>
      <c r="X45" s="363">
        <v>0</v>
      </c>
      <c r="Y45" s="363">
        <v>0</v>
      </c>
      <c r="Z45" s="363">
        <v>0</v>
      </c>
      <c r="AA45" s="363">
        <v>0</v>
      </c>
      <c r="AB45" s="363">
        <v>0</v>
      </c>
      <c r="AC45" s="363">
        <v>0</v>
      </c>
      <c r="AD45" s="363">
        <v>0</v>
      </c>
      <c r="AE45" s="363">
        <v>0</v>
      </c>
      <c r="AF45" s="363">
        <v>0</v>
      </c>
      <c r="AG45" s="363">
        <v>0</v>
      </c>
      <c r="AH45" s="363">
        <v>0</v>
      </c>
      <c r="AI45" s="363">
        <v>0</v>
      </c>
      <c r="AJ45" s="363">
        <v>0</v>
      </c>
      <c r="AK45" s="363">
        <v>0</v>
      </c>
      <c r="AL45" s="363">
        <v>0</v>
      </c>
      <c r="AM45" s="363">
        <v>0</v>
      </c>
      <c r="AN45" s="363">
        <v>0</v>
      </c>
      <c r="AO45" s="363">
        <v>0</v>
      </c>
      <c r="AP45" s="363">
        <v>0</v>
      </c>
      <c r="AQ45" s="363">
        <v>0</v>
      </c>
      <c r="AR45" s="363">
        <v>0</v>
      </c>
      <c r="AS45" s="363">
        <v>0</v>
      </c>
      <c r="AT45" s="363">
        <v>0</v>
      </c>
      <c r="AU45" s="363">
        <v>0</v>
      </c>
      <c r="AV45" s="363">
        <v>0</v>
      </c>
      <c r="AW45" s="363">
        <v>0</v>
      </c>
      <c r="AX45" s="363">
        <v>0</v>
      </c>
      <c r="AY45" s="363">
        <v>0</v>
      </c>
      <c r="AZ45" s="363">
        <v>0</v>
      </c>
      <c r="BA45" s="363">
        <v>0</v>
      </c>
      <c r="BB45" s="363">
        <v>0</v>
      </c>
      <c r="BC45" s="363">
        <v>0</v>
      </c>
      <c r="BD45" s="363">
        <v>0</v>
      </c>
      <c r="BE45" s="363">
        <v>0</v>
      </c>
      <c r="BF45" s="363">
        <v>0</v>
      </c>
      <c r="BG45" s="363">
        <v>0</v>
      </c>
      <c r="BH45" s="363">
        <v>0</v>
      </c>
      <c r="BI45" s="363">
        <v>0</v>
      </c>
      <c r="BJ45" s="363">
        <v>0</v>
      </c>
      <c r="BK45" s="365">
        <v>24585</v>
      </c>
      <c r="BL45" s="479">
        <f t="shared" si="17"/>
        <v>74.213435495164205</v>
      </c>
      <c r="BM45" s="480">
        <f t="shared" si="17"/>
        <v>0.78085449106389504</v>
      </c>
      <c r="BN45" s="480">
        <f t="shared" si="18"/>
        <v>43.897272558599795</v>
      </c>
      <c r="BO45" s="480">
        <f t="shared" si="19"/>
        <v>45.081637701775001</v>
      </c>
      <c r="BP45" s="480">
        <f t="shared" si="20"/>
        <v>4.1135815449316588</v>
      </c>
      <c r="BQ45" s="481" t="s">
        <v>136</v>
      </c>
      <c r="BR45" s="481" t="s">
        <v>136</v>
      </c>
      <c r="BS45" s="481" t="s">
        <v>136</v>
      </c>
      <c r="BT45" s="480">
        <f t="shared" si="21"/>
        <v>6.9075081946935502</v>
      </c>
      <c r="BU45" s="389">
        <f t="shared" si="22"/>
        <v>100</v>
      </c>
      <c r="BV45" s="446"/>
    </row>
    <row r="46" spans="1:74" ht="8.4499999999999993" customHeight="1">
      <c r="A46" s="369">
        <v>26048</v>
      </c>
      <c r="B46" s="359">
        <v>181123</v>
      </c>
      <c r="C46" s="360">
        <v>141755</v>
      </c>
      <c r="D46" s="360">
        <v>838</v>
      </c>
      <c r="E46" s="362">
        <f t="shared" si="23"/>
        <v>141601</v>
      </c>
      <c r="F46" s="360">
        <v>65928</v>
      </c>
      <c r="G46" s="360">
        <v>66650</v>
      </c>
      <c r="H46" s="360">
        <v>5246</v>
      </c>
      <c r="I46" s="361" t="s">
        <v>136</v>
      </c>
      <c r="J46" s="361" t="s">
        <v>136</v>
      </c>
      <c r="K46" s="361" t="s">
        <v>136</v>
      </c>
      <c r="L46" s="360">
        <f>2019+684+390+684</f>
        <v>3777</v>
      </c>
      <c r="M46" s="363">
        <v>0</v>
      </c>
      <c r="N46" s="363">
        <v>0</v>
      </c>
      <c r="O46" s="363">
        <v>2019</v>
      </c>
      <c r="P46" s="364">
        <v>684</v>
      </c>
      <c r="Q46" s="363">
        <v>0</v>
      </c>
      <c r="R46" s="363">
        <v>0</v>
      </c>
      <c r="S46" s="363">
        <v>0</v>
      </c>
      <c r="T46" s="363">
        <v>0</v>
      </c>
      <c r="U46" s="363">
        <v>0</v>
      </c>
      <c r="V46" s="363">
        <v>0</v>
      </c>
      <c r="W46" s="363">
        <v>0</v>
      </c>
      <c r="X46" s="363">
        <v>0</v>
      </c>
      <c r="Y46" s="363">
        <v>0</v>
      </c>
      <c r="Z46" s="363">
        <v>0</v>
      </c>
      <c r="AA46" s="363">
        <v>0</v>
      </c>
      <c r="AB46" s="363">
        <v>0</v>
      </c>
      <c r="AC46" s="363">
        <v>0</v>
      </c>
      <c r="AD46" s="363">
        <v>0</v>
      </c>
      <c r="AE46" s="363">
        <v>0</v>
      </c>
      <c r="AF46" s="363">
        <v>0</v>
      </c>
      <c r="AG46" s="363">
        <v>0</v>
      </c>
      <c r="AH46" s="363">
        <v>0</v>
      </c>
      <c r="AI46" s="363">
        <v>0</v>
      </c>
      <c r="AJ46" s="363">
        <v>0</v>
      </c>
      <c r="AK46" s="363">
        <v>0</v>
      </c>
      <c r="AL46" s="363">
        <v>0</v>
      </c>
      <c r="AM46" s="363">
        <v>0</v>
      </c>
      <c r="AN46" s="363">
        <v>0</v>
      </c>
      <c r="AO46" s="363">
        <v>0</v>
      </c>
      <c r="AP46" s="363">
        <v>0</v>
      </c>
      <c r="AQ46" s="363">
        <v>0</v>
      </c>
      <c r="AR46" s="363">
        <v>0</v>
      </c>
      <c r="AS46" s="363">
        <v>0</v>
      </c>
      <c r="AT46" s="363">
        <v>0</v>
      </c>
      <c r="AU46" s="363">
        <v>0</v>
      </c>
      <c r="AV46" s="363">
        <v>0</v>
      </c>
      <c r="AW46" s="363">
        <v>0</v>
      </c>
      <c r="AX46" s="363">
        <v>0</v>
      </c>
      <c r="AY46" s="363">
        <v>0</v>
      </c>
      <c r="AZ46" s="363">
        <v>0</v>
      </c>
      <c r="BA46" s="363">
        <v>0</v>
      </c>
      <c r="BB46" s="363">
        <v>0</v>
      </c>
      <c r="BC46" s="363">
        <v>0</v>
      </c>
      <c r="BD46" s="363">
        <v>0</v>
      </c>
      <c r="BE46" s="363">
        <v>0</v>
      </c>
      <c r="BF46" s="363">
        <v>0</v>
      </c>
      <c r="BG46" s="363">
        <v>0</v>
      </c>
      <c r="BH46" s="363">
        <v>0</v>
      </c>
      <c r="BI46" s="363">
        <v>0</v>
      </c>
      <c r="BJ46" s="363">
        <v>0</v>
      </c>
      <c r="BK46" s="365">
        <v>26048</v>
      </c>
      <c r="BL46" s="479">
        <f t="shared" si="17"/>
        <v>78.264494293932856</v>
      </c>
      <c r="BM46" s="480">
        <f t="shared" si="17"/>
        <v>0.59116080561532225</v>
      </c>
      <c r="BN46" s="480">
        <f t="shared" si="18"/>
        <v>46.558993227448958</v>
      </c>
      <c r="BO46" s="480">
        <f t="shared" si="19"/>
        <v>47.068876632227173</v>
      </c>
      <c r="BP46" s="480">
        <f t="shared" si="20"/>
        <v>3.7047760962140095</v>
      </c>
      <c r="BQ46" s="481" t="s">
        <v>136</v>
      </c>
      <c r="BR46" s="481" t="s">
        <v>136</v>
      </c>
      <c r="BS46" s="481" t="s">
        <v>136</v>
      </c>
      <c r="BT46" s="480">
        <f t="shared" si="21"/>
        <v>2.667354044109858</v>
      </c>
      <c r="BU46" s="389">
        <f t="shared" si="22"/>
        <v>100</v>
      </c>
      <c r="BV46" s="446"/>
    </row>
    <row r="47" spans="1:74" ht="8.4499999999999993" customHeight="1">
      <c r="A47" s="369">
        <v>27497</v>
      </c>
      <c r="B47" s="359">
        <v>176047</v>
      </c>
      <c r="C47" s="360">
        <v>141366</v>
      </c>
      <c r="D47" s="360">
        <v>643</v>
      </c>
      <c r="E47" s="362">
        <f t="shared" si="23"/>
        <v>140723</v>
      </c>
      <c r="F47" s="360">
        <v>65050</v>
      </c>
      <c r="G47" s="360">
        <v>64708</v>
      </c>
      <c r="H47" s="360">
        <v>9184</v>
      </c>
      <c r="I47" s="361" t="s">
        <v>136</v>
      </c>
      <c r="J47" s="361" t="s">
        <v>136</v>
      </c>
      <c r="K47" s="361" t="s">
        <v>136</v>
      </c>
      <c r="L47" s="360">
        <f>714+1067</f>
        <v>1781</v>
      </c>
      <c r="M47" s="363">
        <v>0</v>
      </c>
      <c r="N47" s="363">
        <v>0</v>
      </c>
      <c r="O47" s="364">
        <v>1067</v>
      </c>
      <c r="P47" s="364">
        <v>714</v>
      </c>
      <c r="Q47" s="363">
        <v>0</v>
      </c>
      <c r="R47" s="363">
        <v>0</v>
      </c>
      <c r="S47" s="363">
        <v>0</v>
      </c>
      <c r="T47" s="363">
        <v>0</v>
      </c>
      <c r="U47" s="363">
        <v>0</v>
      </c>
      <c r="V47" s="363">
        <v>0</v>
      </c>
      <c r="W47" s="363">
        <v>0</v>
      </c>
      <c r="X47" s="363">
        <v>0</v>
      </c>
      <c r="Y47" s="363">
        <v>0</v>
      </c>
      <c r="Z47" s="363">
        <v>0</v>
      </c>
      <c r="AA47" s="363">
        <v>0</v>
      </c>
      <c r="AB47" s="363">
        <v>0</v>
      </c>
      <c r="AC47" s="363">
        <v>0</v>
      </c>
      <c r="AD47" s="363">
        <v>0</v>
      </c>
      <c r="AE47" s="363">
        <v>0</v>
      </c>
      <c r="AF47" s="363">
        <v>0</v>
      </c>
      <c r="AG47" s="363">
        <v>0</v>
      </c>
      <c r="AH47" s="363">
        <v>0</v>
      </c>
      <c r="AI47" s="363">
        <v>0</v>
      </c>
      <c r="AJ47" s="363">
        <v>0</v>
      </c>
      <c r="AK47" s="363">
        <v>0</v>
      </c>
      <c r="AL47" s="363">
        <v>0</v>
      </c>
      <c r="AM47" s="363">
        <v>0</v>
      </c>
      <c r="AN47" s="363">
        <v>0</v>
      </c>
      <c r="AO47" s="363">
        <v>0</v>
      </c>
      <c r="AP47" s="363">
        <v>0</v>
      </c>
      <c r="AQ47" s="363">
        <v>0</v>
      </c>
      <c r="AR47" s="363">
        <v>0</v>
      </c>
      <c r="AS47" s="363">
        <v>0</v>
      </c>
      <c r="AT47" s="363">
        <v>0</v>
      </c>
      <c r="AU47" s="363">
        <v>0</v>
      </c>
      <c r="AV47" s="363">
        <v>0</v>
      </c>
      <c r="AW47" s="363">
        <v>0</v>
      </c>
      <c r="AX47" s="363">
        <v>0</v>
      </c>
      <c r="AY47" s="363">
        <v>0</v>
      </c>
      <c r="AZ47" s="363">
        <v>0</v>
      </c>
      <c r="BA47" s="363">
        <v>0</v>
      </c>
      <c r="BB47" s="363">
        <v>0</v>
      </c>
      <c r="BC47" s="363">
        <v>0</v>
      </c>
      <c r="BD47" s="363">
        <v>0</v>
      </c>
      <c r="BE47" s="363">
        <v>0</v>
      </c>
      <c r="BF47" s="363">
        <v>0</v>
      </c>
      <c r="BG47" s="363">
        <v>0</v>
      </c>
      <c r="BH47" s="363">
        <v>0</v>
      </c>
      <c r="BI47" s="363">
        <v>0</v>
      </c>
      <c r="BJ47" s="363">
        <v>0</v>
      </c>
      <c r="BK47" s="365">
        <v>27497</v>
      </c>
      <c r="BL47" s="479">
        <f t="shared" si="17"/>
        <v>80.300147119803228</v>
      </c>
      <c r="BM47" s="480">
        <f t="shared" si="17"/>
        <v>0.45484770029568633</v>
      </c>
      <c r="BN47" s="480">
        <f t="shared" si="18"/>
        <v>46.225563696055374</v>
      </c>
      <c r="BO47" s="480">
        <f t="shared" si="19"/>
        <v>45.982533061404318</v>
      </c>
      <c r="BP47" s="480">
        <f t="shared" si="20"/>
        <v>6.5262963410387789</v>
      </c>
      <c r="BQ47" s="481" t="s">
        <v>136</v>
      </c>
      <c r="BR47" s="481" t="s">
        <v>136</v>
      </c>
      <c r="BS47" s="481" t="s">
        <v>136</v>
      </c>
      <c r="BT47" s="480">
        <f t="shared" si="21"/>
        <v>1.2656069015015314</v>
      </c>
      <c r="BU47" s="389">
        <f t="shared" si="22"/>
        <v>99.999999999999986</v>
      </c>
      <c r="BV47" s="446"/>
    </row>
    <row r="48" spans="1:74" ht="8.4499999999999993" customHeight="1">
      <c r="A48" s="369">
        <v>28974</v>
      </c>
      <c r="B48" s="359">
        <v>172539</v>
      </c>
      <c r="C48" s="360">
        <v>138092</v>
      </c>
      <c r="D48" s="360">
        <v>565</v>
      </c>
      <c r="E48" s="362">
        <f t="shared" si="23"/>
        <v>137527</v>
      </c>
      <c r="F48" s="360">
        <v>65986</v>
      </c>
      <c r="G48" s="360">
        <v>60584</v>
      </c>
      <c r="H48" s="360">
        <v>7150</v>
      </c>
      <c r="I48" s="361">
        <v>2969</v>
      </c>
      <c r="J48" s="361" t="s">
        <v>136</v>
      </c>
      <c r="K48" s="361" t="s">
        <v>136</v>
      </c>
      <c r="L48" s="360">
        <f>357+427+54</f>
        <v>838</v>
      </c>
      <c r="M48" s="363">
        <v>0</v>
      </c>
      <c r="N48" s="363">
        <v>0</v>
      </c>
      <c r="O48" s="364">
        <v>427</v>
      </c>
      <c r="P48" s="364">
        <v>357</v>
      </c>
      <c r="Q48" s="363">
        <v>0</v>
      </c>
      <c r="R48" s="363">
        <v>0</v>
      </c>
      <c r="S48" s="363">
        <v>0</v>
      </c>
      <c r="T48" s="363">
        <v>0</v>
      </c>
      <c r="U48" s="363">
        <v>0</v>
      </c>
      <c r="V48" s="363">
        <v>0</v>
      </c>
      <c r="W48" s="363">
        <v>0</v>
      </c>
      <c r="X48" s="363">
        <v>0</v>
      </c>
      <c r="Y48" s="363">
        <v>0</v>
      </c>
      <c r="Z48" s="363">
        <v>0</v>
      </c>
      <c r="AA48" s="363">
        <v>0</v>
      </c>
      <c r="AB48" s="363">
        <v>0</v>
      </c>
      <c r="AC48" s="363">
        <v>0</v>
      </c>
      <c r="AD48" s="363">
        <v>0</v>
      </c>
      <c r="AE48" s="363">
        <v>0</v>
      </c>
      <c r="AF48" s="363">
        <v>0</v>
      </c>
      <c r="AG48" s="363">
        <v>0</v>
      </c>
      <c r="AH48" s="363">
        <v>0</v>
      </c>
      <c r="AI48" s="363">
        <v>0</v>
      </c>
      <c r="AJ48" s="363">
        <v>0</v>
      </c>
      <c r="AK48" s="363">
        <v>0</v>
      </c>
      <c r="AL48" s="363">
        <v>0</v>
      </c>
      <c r="AM48" s="363">
        <v>0</v>
      </c>
      <c r="AN48" s="363">
        <v>0</v>
      </c>
      <c r="AO48" s="363">
        <v>0</v>
      </c>
      <c r="AP48" s="363">
        <v>0</v>
      </c>
      <c r="AQ48" s="363">
        <v>0</v>
      </c>
      <c r="AR48" s="363">
        <v>0</v>
      </c>
      <c r="AS48" s="363">
        <v>0</v>
      </c>
      <c r="AT48" s="363">
        <v>0</v>
      </c>
      <c r="AU48" s="363">
        <v>0</v>
      </c>
      <c r="AV48" s="363">
        <v>0</v>
      </c>
      <c r="AW48" s="363">
        <v>0</v>
      </c>
      <c r="AX48" s="363">
        <v>0</v>
      </c>
      <c r="AY48" s="363">
        <v>0</v>
      </c>
      <c r="AZ48" s="363">
        <v>0</v>
      </c>
      <c r="BA48" s="363">
        <v>0</v>
      </c>
      <c r="BB48" s="363">
        <v>0</v>
      </c>
      <c r="BC48" s="363">
        <v>0</v>
      </c>
      <c r="BD48" s="363">
        <v>0</v>
      </c>
      <c r="BE48" s="363">
        <v>0</v>
      </c>
      <c r="BF48" s="363">
        <v>0</v>
      </c>
      <c r="BG48" s="363">
        <v>0</v>
      </c>
      <c r="BH48" s="363">
        <v>0</v>
      </c>
      <c r="BI48" s="363">
        <v>0</v>
      </c>
      <c r="BJ48" s="363">
        <v>0</v>
      </c>
      <c r="BK48" s="365">
        <v>28974</v>
      </c>
      <c r="BL48" s="479">
        <f t="shared" si="17"/>
        <v>80.035238409866764</v>
      </c>
      <c r="BM48" s="480">
        <f t="shared" si="17"/>
        <v>0.40914752483851341</v>
      </c>
      <c r="BN48" s="480">
        <f t="shared" si="18"/>
        <v>47.98039657667222</v>
      </c>
      <c r="BO48" s="480">
        <f t="shared" si="19"/>
        <v>44.052440611661709</v>
      </c>
      <c r="BP48" s="480">
        <f t="shared" si="20"/>
        <v>5.1989791095566691</v>
      </c>
      <c r="BQ48" s="480">
        <f t="shared" ref="BQ48:BQ53" si="24">I48/E48*100</f>
        <v>2.1588488078704544</v>
      </c>
      <c r="BR48" s="481" t="s">
        <v>136</v>
      </c>
      <c r="BS48" s="481" t="s">
        <v>136</v>
      </c>
      <c r="BT48" s="480">
        <f t="shared" si="21"/>
        <v>0.60933489423894949</v>
      </c>
      <c r="BU48" s="389">
        <f t="shared" si="22"/>
        <v>100.00000000000001</v>
      </c>
      <c r="BV48" s="446"/>
    </row>
    <row r="49" spans="1:74" ht="8.4499999999999993" customHeight="1">
      <c r="A49" s="369">
        <v>30388</v>
      </c>
      <c r="B49" s="359">
        <v>170851</v>
      </c>
      <c r="C49" s="360">
        <v>140130</v>
      </c>
      <c r="D49" s="360">
        <v>419</v>
      </c>
      <c r="E49" s="362">
        <f t="shared" si="23"/>
        <v>139711</v>
      </c>
      <c r="F49" s="360">
        <v>70978</v>
      </c>
      <c r="G49" s="360">
        <v>61720</v>
      </c>
      <c r="H49" s="360">
        <v>2198</v>
      </c>
      <c r="I49" s="361">
        <v>4375</v>
      </c>
      <c r="J49" s="361" t="s">
        <v>136</v>
      </c>
      <c r="K49" s="361" t="s">
        <v>136</v>
      </c>
      <c r="L49" s="360">
        <f>216+78+112+34</f>
        <v>440</v>
      </c>
      <c r="M49" s="363">
        <v>0</v>
      </c>
      <c r="N49" s="363">
        <v>0</v>
      </c>
      <c r="O49" s="363">
        <v>0</v>
      </c>
      <c r="P49" s="364">
        <v>216</v>
      </c>
      <c r="Q49" s="363">
        <v>0</v>
      </c>
      <c r="R49" s="363">
        <v>0</v>
      </c>
      <c r="S49" s="363">
        <v>0</v>
      </c>
      <c r="T49" s="363">
        <v>0</v>
      </c>
      <c r="U49" s="363">
        <v>0</v>
      </c>
      <c r="V49" s="363">
        <v>0</v>
      </c>
      <c r="W49" s="363">
        <v>0</v>
      </c>
      <c r="X49" s="363">
        <v>0</v>
      </c>
      <c r="Y49" s="363">
        <v>0</v>
      </c>
      <c r="Z49" s="363">
        <v>0</v>
      </c>
      <c r="AA49" s="363">
        <v>0</v>
      </c>
      <c r="AB49" s="363">
        <v>0</v>
      </c>
      <c r="AC49" s="363">
        <v>0</v>
      </c>
      <c r="AD49" s="363">
        <v>0</v>
      </c>
      <c r="AE49" s="363">
        <v>0</v>
      </c>
      <c r="AF49" s="363">
        <v>0</v>
      </c>
      <c r="AG49" s="363">
        <v>0</v>
      </c>
      <c r="AH49" s="363">
        <v>0</v>
      </c>
      <c r="AI49" s="363">
        <v>0</v>
      </c>
      <c r="AJ49" s="363">
        <v>0</v>
      </c>
      <c r="AK49" s="363">
        <v>0</v>
      </c>
      <c r="AL49" s="363">
        <v>0</v>
      </c>
      <c r="AM49" s="363">
        <v>0</v>
      </c>
      <c r="AN49" s="363">
        <v>0</v>
      </c>
      <c r="AO49" s="363">
        <v>0</v>
      </c>
      <c r="AP49" s="363">
        <v>0</v>
      </c>
      <c r="AQ49" s="363">
        <v>0</v>
      </c>
      <c r="AR49" s="363">
        <v>0</v>
      </c>
      <c r="AS49" s="363">
        <v>0</v>
      </c>
      <c r="AT49" s="363">
        <v>0</v>
      </c>
      <c r="AU49" s="363">
        <v>0</v>
      </c>
      <c r="AV49" s="363">
        <v>0</v>
      </c>
      <c r="AW49" s="363">
        <v>0</v>
      </c>
      <c r="AX49" s="363">
        <v>0</v>
      </c>
      <c r="AY49" s="363">
        <v>0</v>
      </c>
      <c r="AZ49" s="363">
        <v>0</v>
      </c>
      <c r="BA49" s="363">
        <v>0</v>
      </c>
      <c r="BB49" s="363">
        <v>0</v>
      </c>
      <c r="BC49" s="363">
        <v>0</v>
      </c>
      <c r="BD49" s="363">
        <v>0</v>
      </c>
      <c r="BE49" s="363">
        <v>0</v>
      </c>
      <c r="BF49" s="363">
        <v>0</v>
      </c>
      <c r="BG49" s="363">
        <v>0</v>
      </c>
      <c r="BH49" s="363">
        <v>0</v>
      </c>
      <c r="BI49" s="363">
        <v>0</v>
      </c>
      <c r="BJ49" s="363">
        <v>0</v>
      </c>
      <c r="BK49" s="365">
        <v>30388</v>
      </c>
      <c r="BL49" s="479">
        <f t="shared" si="17"/>
        <v>82.018835125343131</v>
      </c>
      <c r="BM49" s="480">
        <f t="shared" si="17"/>
        <v>0.29900806394062657</v>
      </c>
      <c r="BN49" s="480">
        <f t="shared" si="18"/>
        <v>50.803444252778952</v>
      </c>
      <c r="BO49" s="480">
        <f t="shared" si="19"/>
        <v>44.176908045894741</v>
      </c>
      <c r="BP49" s="480">
        <f t="shared" si="20"/>
        <v>1.5732476326130369</v>
      </c>
      <c r="BQ49" s="480">
        <f t="shared" si="24"/>
        <v>3.1314642368890069</v>
      </c>
      <c r="BR49" s="481" t="s">
        <v>136</v>
      </c>
      <c r="BS49" s="481" t="s">
        <v>136</v>
      </c>
      <c r="BT49" s="480">
        <f t="shared" si="21"/>
        <v>0.31493583182426582</v>
      </c>
      <c r="BU49" s="389">
        <f t="shared" si="22"/>
        <v>100</v>
      </c>
      <c r="BV49" s="446"/>
    </row>
    <row r="50" spans="1:74" ht="8.4499999999999993" customHeight="1">
      <c r="A50" s="369">
        <v>32033</v>
      </c>
      <c r="B50" s="359">
        <v>170339</v>
      </c>
      <c r="C50" s="360">
        <v>123124</v>
      </c>
      <c r="D50" s="360">
        <v>735</v>
      </c>
      <c r="E50" s="362">
        <f t="shared" si="23"/>
        <v>122389</v>
      </c>
      <c r="F50" s="360">
        <v>61693</v>
      </c>
      <c r="G50" s="360">
        <v>49653</v>
      </c>
      <c r="H50" s="360">
        <v>5036</v>
      </c>
      <c r="I50" s="360">
        <v>4710</v>
      </c>
      <c r="J50" s="361" t="s">
        <v>136</v>
      </c>
      <c r="K50" s="361" t="s">
        <v>136</v>
      </c>
      <c r="L50" s="360">
        <f>230+1067</f>
        <v>1297</v>
      </c>
      <c r="M50" s="363">
        <v>0</v>
      </c>
      <c r="N50" s="363">
        <v>0</v>
      </c>
      <c r="O50" s="363">
        <v>0</v>
      </c>
      <c r="P50" s="364">
        <v>230</v>
      </c>
      <c r="Q50" s="363">
        <v>0</v>
      </c>
      <c r="R50" s="363">
        <v>0</v>
      </c>
      <c r="S50" s="363">
        <v>0</v>
      </c>
      <c r="T50" s="363">
        <v>0</v>
      </c>
      <c r="U50" s="363">
        <v>0</v>
      </c>
      <c r="V50" s="363">
        <v>0</v>
      </c>
      <c r="W50" s="363">
        <v>0</v>
      </c>
      <c r="X50" s="363">
        <v>0</v>
      </c>
      <c r="Y50" s="363">
        <v>0</v>
      </c>
      <c r="Z50" s="363">
        <v>0</v>
      </c>
      <c r="AA50" s="363">
        <v>0</v>
      </c>
      <c r="AB50" s="363">
        <v>0</v>
      </c>
      <c r="AC50" s="363">
        <v>0</v>
      </c>
      <c r="AD50" s="363">
        <v>0</v>
      </c>
      <c r="AE50" s="363">
        <v>0</v>
      </c>
      <c r="AF50" s="363">
        <v>0</v>
      </c>
      <c r="AG50" s="363">
        <v>0</v>
      </c>
      <c r="AH50" s="363">
        <v>0</v>
      </c>
      <c r="AI50" s="363">
        <v>0</v>
      </c>
      <c r="AJ50" s="363">
        <v>0</v>
      </c>
      <c r="AK50" s="363">
        <v>0</v>
      </c>
      <c r="AL50" s="363">
        <v>0</v>
      </c>
      <c r="AM50" s="363">
        <v>0</v>
      </c>
      <c r="AN50" s="363">
        <v>0</v>
      </c>
      <c r="AO50" s="363">
        <v>0</v>
      </c>
      <c r="AP50" s="363">
        <v>0</v>
      </c>
      <c r="AQ50" s="363">
        <v>0</v>
      </c>
      <c r="AR50" s="363">
        <v>0</v>
      </c>
      <c r="AS50" s="363">
        <v>0</v>
      </c>
      <c r="AT50" s="363">
        <v>0</v>
      </c>
      <c r="AU50" s="363">
        <v>0</v>
      </c>
      <c r="AV50" s="363">
        <v>0</v>
      </c>
      <c r="AW50" s="363">
        <v>0</v>
      </c>
      <c r="AX50" s="363">
        <v>0</v>
      </c>
      <c r="AY50" s="363">
        <v>0</v>
      </c>
      <c r="AZ50" s="363">
        <v>0</v>
      </c>
      <c r="BA50" s="363">
        <v>0</v>
      </c>
      <c r="BB50" s="363">
        <v>0</v>
      </c>
      <c r="BC50" s="363">
        <v>0</v>
      </c>
      <c r="BD50" s="363">
        <v>0</v>
      </c>
      <c r="BE50" s="363">
        <v>0</v>
      </c>
      <c r="BF50" s="363">
        <v>0</v>
      </c>
      <c r="BG50" s="363">
        <v>0</v>
      </c>
      <c r="BH50" s="363">
        <v>0</v>
      </c>
      <c r="BI50" s="363">
        <v>0</v>
      </c>
      <c r="BJ50" s="363">
        <v>0</v>
      </c>
      <c r="BK50" s="365">
        <v>32033</v>
      </c>
      <c r="BL50" s="479">
        <f t="shared" si="17"/>
        <v>72.281744051567756</v>
      </c>
      <c r="BM50" s="480">
        <f t="shared" si="17"/>
        <v>0.59695916312010655</v>
      </c>
      <c r="BN50" s="480">
        <f t="shared" si="18"/>
        <v>50.407307846293378</v>
      </c>
      <c r="BO50" s="480">
        <f t="shared" si="19"/>
        <v>40.569822451364097</v>
      </c>
      <c r="BP50" s="480">
        <f t="shared" si="20"/>
        <v>4.1147488744903544</v>
      </c>
      <c r="BQ50" s="480">
        <f t="shared" si="24"/>
        <v>3.8483850672854585</v>
      </c>
      <c r="BR50" s="481" t="s">
        <v>136</v>
      </c>
      <c r="BS50" s="481" t="s">
        <v>136</v>
      </c>
      <c r="BT50" s="480">
        <f t="shared" si="21"/>
        <v>1.0597357605667177</v>
      </c>
      <c r="BU50" s="389">
        <f t="shared" si="22"/>
        <v>100.00000000000003</v>
      </c>
      <c r="BV50" s="446"/>
    </row>
    <row r="51" spans="1:74" ht="8.4499999999999993" customHeight="1">
      <c r="A51" s="369">
        <v>32271</v>
      </c>
      <c r="B51" s="359">
        <v>170141</v>
      </c>
      <c r="C51" s="360">
        <v>125952</v>
      </c>
      <c r="D51" s="360">
        <v>981</v>
      </c>
      <c r="E51" s="362">
        <f t="shared" si="23"/>
        <v>124971</v>
      </c>
      <c r="F51" s="360">
        <v>75106</v>
      </c>
      <c r="G51" s="360">
        <v>37636</v>
      </c>
      <c r="H51" s="360">
        <v>4237</v>
      </c>
      <c r="I51" s="360">
        <v>3548</v>
      </c>
      <c r="J51" s="361" t="s">
        <v>136</v>
      </c>
      <c r="K51" s="361" t="s">
        <v>136</v>
      </c>
      <c r="L51" s="360">
        <f>1307+3137</f>
        <v>4444</v>
      </c>
      <c r="M51" s="364">
        <v>1307</v>
      </c>
      <c r="N51" s="363">
        <v>0</v>
      </c>
      <c r="O51" s="364">
        <v>1822</v>
      </c>
      <c r="P51" s="364">
        <v>199</v>
      </c>
      <c r="Q51" s="363">
        <v>0</v>
      </c>
      <c r="R51" s="363">
        <v>0</v>
      </c>
      <c r="S51" s="363">
        <v>0</v>
      </c>
      <c r="T51" s="363">
        <v>0</v>
      </c>
      <c r="U51" s="363">
        <v>0</v>
      </c>
      <c r="V51" s="363">
        <v>0</v>
      </c>
      <c r="W51" s="363">
        <v>0</v>
      </c>
      <c r="X51" s="363">
        <v>0</v>
      </c>
      <c r="Y51" s="363">
        <v>0</v>
      </c>
      <c r="Z51" s="363">
        <v>0</v>
      </c>
      <c r="AA51" s="363">
        <v>0</v>
      </c>
      <c r="AB51" s="363">
        <v>0</v>
      </c>
      <c r="AC51" s="363">
        <v>0</v>
      </c>
      <c r="AD51" s="363">
        <v>0</v>
      </c>
      <c r="AE51" s="363">
        <v>0</v>
      </c>
      <c r="AF51" s="363">
        <v>0</v>
      </c>
      <c r="AG51" s="363">
        <v>0</v>
      </c>
      <c r="AH51" s="363">
        <v>0</v>
      </c>
      <c r="AI51" s="363">
        <v>0</v>
      </c>
      <c r="AJ51" s="363">
        <v>0</v>
      </c>
      <c r="AK51" s="363">
        <v>0</v>
      </c>
      <c r="AL51" s="363">
        <v>0</v>
      </c>
      <c r="AM51" s="363">
        <v>0</v>
      </c>
      <c r="AN51" s="363">
        <v>0</v>
      </c>
      <c r="AO51" s="363">
        <v>0</v>
      </c>
      <c r="AP51" s="363">
        <v>0</v>
      </c>
      <c r="AQ51" s="363">
        <v>0</v>
      </c>
      <c r="AR51" s="363">
        <v>0</v>
      </c>
      <c r="AS51" s="363">
        <v>0</v>
      </c>
      <c r="AT51" s="363">
        <v>0</v>
      </c>
      <c r="AU51" s="363">
        <v>0</v>
      </c>
      <c r="AV51" s="363">
        <v>0</v>
      </c>
      <c r="AW51" s="363">
        <v>0</v>
      </c>
      <c r="AX51" s="363">
        <v>0</v>
      </c>
      <c r="AY51" s="363">
        <v>0</v>
      </c>
      <c r="AZ51" s="363">
        <v>0</v>
      </c>
      <c r="BA51" s="363">
        <v>0</v>
      </c>
      <c r="BB51" s="363">
        <v>0</v>
      </c>
      <c r="BC51" s="363">
        <v>0</v>
      </c>
      <c r="BD51" s="363">
        <v>0</v>
      </c>
      <c r="BE51" s="363">
        <v>0</v>
      </c>
      <c r="BF51" s="363">
        <v>0</v>
      </c>
      <c r="BG51" s="363">
        <v>0</v>
      </c>
      <c r="BH51" s="363">
        <v>0</v>
      </c>
      <c r="BI51" s="363">
        <v>0</v>
      </c>
      <c r="BJ51" s="363">
        <v>0</v>
      </c>
      <c r="BK51" s="365">
        <v>32271</v>
      </c>
      <c r="BL51" s="479">
        <f t="shared" si="17"/>
        <v>74.028012060585041</v>
      </c>
      <c r="BM51" s="480">
        <f t="shared" si="17"/>
        <v>0.77886814024390238</v>
      </c>
      <c r="BN51" s="480">
        <f t="shared" si="18"/>
        <v>60.098742908354744</v>
      </c>
      <c r="BO51" s="480">
        <f t="shared" si="19"/>
        <v>30.115786862552113</v>
      </c>
      <c r="BP51" s="480">
        <f t="shared" si="20"/>
        <v>3.3903865696841664</v>
      </c>
      <c r="BQ51" s="480">
        <f t="shared" si="24"/>
        <v>2.8390586616094935</v>
      </c>
      <c r="BR51" s="481" t="s">
        <v>136</v>
      </c>
      <c r="BS51" s="481" t="s">
        <v>136</v>
      </c>
      <c r="BT51" s="480">
        <f t="shared" si="21"/>
        <v>3.5560249977994896</v>
      </c>
      <c r="BU51" s="389">
        <f t="shared" si="22"/>
        <v>100.00000000000001</v>
      </c>
      <c r="BV51" s="446"/>
    </row>
    <row r="52" spans="1:74" ht="8.4499999999999993" customHeight="1">
      <c r="A52" s="369">
        <v>33699</v>
      </c>
      <c r="B52" s="359">
        <v>172377</v>
      </c>
      <c r="C52" s="360">
        <v>114828</v>
      </c>
      <c r="D52" s="360">
        <v>889</v>
      </c>
      <c r="E52" s="362">
        <f t="shared" si="23"/>
        <v>113939</v>
      </c>
      <c r="F52" s="360">
        <v>53990</v>
      </c>
      <c r="G52" s="360">
        <v>34340</v>
      </c>
      <c r="H52" s="360">
        <v>5414</v>
      </c>
      <c r="I52" s="360">
        <v>7597</v>
      </c>
      <c r="J52" s="361" t="s">
        <v>136</v>
      </c>
      <c r="K52" s="361" t="s">
        <v>136</v>
      </c>
      <c r="L52" s="360">
        <f>2148+10450</f>
        <v>12598</v>
      </c>
      <c r="M52" s="364">
        <v>2148</v>
      </c>
      <c r="N52" s="364">
        <v>10450</v>
      </c>
      <c r="O52" s="363">
        <v>0</v>
      </c>
      <c r="P52" s="363">
        <v>0</v>
      </c>
      <c r="Q52" s="363">
        <v>0</v>
      </c>
      <c r="R52" s="363">
        <v>0</v>
      </c>
      <c r="S52" s="363">
        <v>0</v>
      </c>
      <c r="T52" s="363">
        <v>0</v>
      </c>
      <c r="U52" s="363">
        <v>0</v>
      </c>
      <c r="V52" s="363">
        <v>0</v>
      </c>
      <c r="W52" s="363">
        <v>0</v>
      </c>
      <c r="X52" s="363">
        <v>0</v>
      </c>
      <c r="Y52" s="363">
        <v>0</v>
      </c>
      <c r="Z52" s="363">
        <v>0</v>
      </c>
      <c r="AA52" s="363">
        <v>0</v>
      </c>
      <c r="AB52" s="363">
        <v>0</v>
      </c>
      <c r="AC52" s="363">
        <v>0</v>
      </c>
      <c r="AD52" s="363">
        <v>0</v>
      </c>
      <c r="AE52" s="363">
        <v>0</v>
      </c>
      <c r="AF52" s="363">
        <v>0</v>
      </c>
      <c r="AG52" s="363">
        <v>0</v>
      </c>
      <c r="AH52" s="363">
        <v>0</v>
      </c>
      <c r="AI52" s="363">
        <v>0</v>
      </c>
      <c r="AJ52" s="363">
        <v>0</v>
      </c>
      <c r="AK52" s="363">
        <v>0</v>
      </c>
      <c r="AL52" s="363">
        <v>0</v>
      </c>
      <c r="AM52" s="363">
        <v>0</v>
      </c>
      <c r="AN52" s="363">
        <v>0</v>
      </c>
      <c r="AO52" s="363">
        <v>0</v>
      </c>
      <c r="AP52" s="363">
        <v>0</v>
      </c>
      <c r="AQ52" s="363">
        <v>0</v>
      </c>
      <c r="AR52" s="363">
        <v>0</v>
      </c>
      <c r="AS52" s="363">
        <v>0</v>
      </c>
      <c r="AT52" s="363">
        <v>0</v>
      </c>
      <c r="AU52" s="363">
        <v>0</v>
      </c>
      <c r="AV52" s="363">
        <v>0</v>
      </c>
      <c r="AW52" s="363">
        <v>0</v>
      </c>
      <c r="AX52" s="363">
        <v>0</v>
      </c>
      <c r="AY52" s="363">
        <v>0</v>
      </c>
      <c r="AZ52" s="363">
        <v>0</v>
      </c>
      <c r="BA52" s="363">
        <v>0</v>
      </c>
      <c r="BB52" s="363">
        <v>0</v>
      </c>
      <c r="BC52" s="363">
        <v>0</v>
      </c>
      <c r="BD52" s="363">
        <v>0</v>
      </c>
      <c r="BE52" s="363">
        <v>0</v>
      </c>
      <c r="BF52" s="363">
        <v>0</v>
      </c>
      <c r="BG52" s="363">
        <v>0</v>
      </c>
      <c r="BH52" s="363">
        <v>0</v>
      </c>
      <c r="BI52" s="363">
        <v>0</v>
      </c>
      <c r="BJ52" s="363">
        <v>0</v>
      </c>
      <c r="BK52" s="365">
        <v>33699</v>
      </c>
      <c r="BL52" s="479">
        <f t="shared" si="17"/>
        <v>66.614455524808989</v>
      </c>
      <c r="BM52" s="480">
        <f t="shared" si="17"/>
        <v>0.77420141428919775</v>
      </c>
      <c r="BN52" s="480">
        <f t="shared" si="18"/>
        <v>47.385004256663656</v>
      </c>
      <c r="BO52" s="480">
        <f t="shared" si="19"/>
        <v>30.138933990995181</v>
      </c>
      <c r="BP52" s="480">
        <f t="shared" si="20"/>
        <v>4.7516653648004636</v>
      </c>
      <c r="BQ52" s="480">
        <f t="shared" si="24"/>
        <v>6.667602840116202</v>
      </c>
      <c r="BR52" s="481" t="s">
        <v>136</v>
      </c>
      <c r="BS52" s="481" t="s">
        <v>136</v>
      </c>
      <c r="BT52" s="480">
        <f t="shared" si="21"/>
        <v>11.056793547424499</v>
      </c>
      <c r="BU52" s="389">
        <f t="shared" si="22"/>
        <v>100</v>
      </c>
      <c r="BV52" s="446"/>
    </row>
    <row r="53" spans="1:74" ht="8.4499999999999993" customHeight="1">
      <c r="A53" s="378">
        <v>35148</v>
      </c>
      <c r="B53" s="368">
        <v>168838</v>
      </c>
      <c r="C53" s="360">
        <v>112040</v>
      </c>
      <c r="D53" s="360">
        <v>1223</v>
      </c>
      <c r="E53" s="362">
        <v>110817</v>
      </c>
      <c r="F53" s="360">
        <v>47069</v>
      </c>
      <c r="G53" s="360">
        <v>38107</v>
      </c>
      <c r="H53" s="360">
        <v>5833</v>
      </c>
      <c r="I53" s="360">
        <v>10426</v>
      </c>
      <c r="J53" s="361" t="s">
        <v>136</v>
      </c>
      <c r="K53" s="361" t="s">
        <v>136</v>
      </c>
      <c r="L53" s="360">
        <v>9382</v>
      </c>
      <c r="M53" s="363">
        <v>0</v>
      </c>
      <c r="N53" s="364">
        <v>6833</v>
      </c>
      <c r="O53" s="363">
        <v>0</v>
      </c>
      <c r="P53" s="363">
        <v>0</v>
      </c>
      <c r="Q53" s="364">
        <v>323</v>
      </c>
      <c r="R53" s="363">
        <v>0</v>
      </c>
      <c r="S53" s="363">
        <v>0</v>
      </c>
      <c r="T53" s="363">
        <v>0</v>
      </c>
      <c r="U53" s="363">
        <v>0</v>
      </c>
      <c r="V53" s="363">
        <v>0</v>
      </c>
      <c r="W53" s="363">
        <v>0</v>
      </c>
      <c r="X53" s="363">
        <v>0</v>
      </c>
      <c r="Y53" s="363">
        <v>0</v>
      </c>
      <c r="Z53" s="363">
        <v>0</v>
      </c>
      <c r="AA53" s="363">
        <v>0</v>
      </c>
      <c r="AB53" s="363">
        <v>0</v>
      </c>
      <c r="AC53" s="363">
        <v>0</v>
      </c>
      <c r="AD53" s="363">
        <v>0</v>
      </c>
      <c r="AE53" s="363">
        <v>0</v>
      </c>
      <c r="AF53" s="363">
        <v>0</v>
      </c>
      <c r="AG53" s="363">
        <v>0</v>
      </c>
      <c r="AH53" s="363">
        <v>0</v>
      </c>
      <c r="AI53" s="363">
        <v>0</v>
      </c>
      <c r="AJ53" s="363">
        <v>0</v>
      </c>
      <c r="AK53" s="363">
        <v>0</v>
      </c>
      <c r="AL53" s="363">
        <v>0</v>
      </c>
      <c r="AM53" s="363">
        <v>0</v>
      </c>
      <c r="AN53" s="363">
        <v>0</v>
      </c>
      <c r="AO53" s="363">
        <v>0</v>
      </c>
      <c r="AP53" s="363">
        <v>0</v>
      </c>
      <c r="AQ53" s="363">
        <v>0</v>
      </c>
      <c r="AR53" s="363">
        <v>0</v>
      </c>
      <c r="AS53" s="363">
        <v>0</v>
      </c>
      <c r="AT53" s="363">
        <v>0</v>
      </c>
      <c r="AU53" s="363">
        <v>0</v>
      </c>
      <c r="AV53" s="363">
        <v>0</v>
      </c>
      <c r="AW53" s="363">
        <v>0</v>
      </c>
      <c r="AX53" s="363">
        <v>0</v>
      </c>
      <c r="AY53" s="363">
        <v>0</v>
      </c>
      <c r="AZ53" s="363">
        <v>0</v>
      </c>
      <c r="BA53" s="363">
        <v>0</v>
      </c>
      <c r="BB53" s="363">
        <v>0</v>
      </c>
      <c r="BC53" s="363">
        <v>0</v>
      </c>
      <c r="BD53" s="363">
        <v>0</v>
      </c>
      <c r="BE53" s="363">
        <v>0</v>
      </c>
      <c r="BF53" s="363">
        <v>0</v>
      </c>
      <c r="BG53" s="363">
        <v>0</v>
      </c>
      <c r="BH53" s="363">
        <v>0</v>
      </c>
      <c r="BI53" s="363">
        <v>0</v>
      </c>
      <c r="BJ53" s="363">
        <v>0</v>
      </c>
      <c r="BK53" s="365" t="s">
        <v>185</v>
      </c>
      <c r="BL53" s="479">
        <f t="shared" si="17"/>
        <v>66.359468839953095</v>
      </c>
      <c r="BM53" s="480">
        <f t="shared" si="17"/>
        <v>1.0915744377008212</v>
      </c>
      <c r="BN53" s="480">
        <f t="shared" si="18"/>
        <v>42.47453008112474</v>
      </c>
      <c r="BO53" s="480">
        <f t="shared" si="19"/>
        <v>34.387323244628533</v>
      </c>
      <c r="BP53" s="480">
        <f t="shared" si="20"/>
        <v>5.2636328361172016</v>
      </c>
      <c r="BQ53" s="480">
        <f t="shared" si="24"/>
        <v>9.4083037801059408</v>
      </c>
      <c r="BR53" s="481" t="s">
        <v>136</v>
      </c>
      <c r="BS53" s="481" t="s">
        <v>136</v>
      </c>
      <c r="BT53" s="480">
        <f t="shared" si="21"/>
        <v>8.4662100580235897</v>
      </c>
      <c r="BU53" s="389">
        <f t="shared" si="22"/>
        <v>100</v>
      </c>
      <c r="BV53" s="446"/>
    </row>
    <row r="54" spans="1:74" s="235" customFormat="1" ht="8.4499999999999993" customHeight="1">
      <c r="A54" s="379">
        <v>36583</v>
      </c>
      <c r="B54" s="380">
        <v>164959</v>
      </c>
      <c r="C54" s="381">
        <v>102858</v>
      </c>
      <c r="D54" s="381">
        <v>1325</v>
      </c>
      <c r="E54" s="381">
        <f t="shared" si="23"/>
        <v>101533</v>
      </c>
      <c r="F54" s="381">
        <v>48058</v>
      </c>
      <c r="G54" s="381">
        <v>31513</v>
      </c>
      <c r="H54" s="381">
        <v>6950</v>
      </c>
      <c r="I54" s="381">
        <v>8276</v>
      </c>
      <c r="J54" s="382">
        <v>1991</v>
      </c>
      <c r="K54" s="382" t="s">
        <v>136</v>
      </c>
      <c r="L54" s="381">
        <f>2020+190+205+261+1548+521</f>
        <v>4745</v>
      </c>
      <c r="M54" s="383">
        <v>0</v>
      </c>
      <c r="N54" s="383">
        <v>0</v>
      </c>
      <c r="O54" s="383">
        <v>1548</v>
      </c>
      <c r="P54" s="383">
        <v>0</v>
      </c>
      <c r="Q54" s="383">
        <v>0</v>
      </c>
      <c r="R54" s="383">
        <v>0</v>
      </c>
      <c r="S54" s="383">
        <v>0</v>
      </c>
      <c r="T54" s="383">
        <v>0</v>
      </c>
      <c r="U54" s="383">
        <v>0</v>
      </c>
      <c r="V54" s="383">
        <v>0</v>
      </c>
      <c r="W54" s="383">
        <v>0</v>
      </c>
      <c r="X54" s="383">
        <v>0</v>
      </c>
      <c r="Y54" s="383">
        <v>0</v>
      </c>
      <c r="Z54" s="383">
        <v>0</v>
      </c>
      <c r="AA54" s="383">
        <v>0</v>
      </c>
      <c r="AB54" s="383">
        <v>0</v>
      </c>
      <c r="AC54" s="383">
        <v>0</v>
      </c>
      <c r="AD54" s="383">
        <v>0</v>
      </c>
      <c r="AE54" s="383">
        <v>0</v>
      </c>
      <c r="AF54" s="383">
        <v>0</v>
      </c>
      <c r="AG54" s="383">
        <v>0</v>
      </c>
      <c r="AH54" s="383">
        <v>0</v>
      </c>
      <c r="AI54" s="383">
        <v>0</v>
      </c>
      <c r="AJ54" s="383">
        <v>0</v>
      </c>
      <c r="AK54" s="383">
        <v>0</v>
      </c>
      <c r="AL54" s="383">
        <v>0</v>
      </c>
      <c r="AM54" s="383">
        <v>0</v>
      </c>
      <c r="AN54" s="383">
        <v>0</v>
      </c>
      <c r="AO54" s="383">
        <v>0</v>
      </c>
      <c r="AP54" s="383">
        <v>0</v>
      </c>
      <c r="AQ54" s="383">
        <v>0</v>
      </c>
      <c r="AR54" s="383">
        <v>0</v>
      </c>
      <c r="AS54" s="383">
        <v>0</v>
      </c>
      <c r="AT54" s="383">
        <v>0</v>
      </c>
      <c r="AU54" s="383">
        <v>0</v>
      </c>
      <c r="AV54" s="383">
        <v>0</v>
      </c>
      <c r="AW54" s="383">
        <v>0</v>
      </c>
      <c r="AX54" s="383">
        <v>0</v>
      </c>
      <c r="AY54" s="383">
        <v>0</v>
      </c>
      <c r="AZ54" s="383">
        <v>0</v>
      </c>
      <c r="BA54" s="383">
        <v>0</v>
      </c>
      <c r="BB54" s="383">
        <v>0</v>
      </c>
      <c r="BC54" s="383">
        <v>0</v>
      </c>
      <c r="BD54" s="383">
        <v>0</v>
      </c>
      <c r="BE54" s="383">
        <v>0</v>
      </c>
      <c r="BF54" s="383">
        <v>0</v>
      </c>
      <c r="BG54" s="383">
        <v>0</v>
      </c>
      <c r="BH54" s="383">
        <v>0</v>
      </c>
      <c r="BI54" s="383">
        <v>0</v>
      </c>
      <c r="BJ54" s="383">
        <v>0</v>
      </c>
      <c r="BK54" s="384" t="s">
        <v>644</v>
      </c>
      <c r="BL54" s="479">
        <f t="shared" si="17"/>
        <v>62.353675761855975</v>
      </c>
      <c r="BM54" s="480">
        <f t="shared" si="17"/>
        <v>1.288183709580198</v>
      </c>
      <c r="BN54" s="480">
        <f>F54/E54*100</f>
        <v>47.332394393940888</v>
      </c>
      <c r="BO54" s="480">
        <f>G54/E54*100</f>
        <v>31.037199728167199</v>
      </c>
      <c r="BP54" s="480">
        <f>H54/E54*100</f>
        <v>6.8450651512316192</v>
      </c>
      <c r="BQ54" s="480">
        <f>I54/E54*100</f>
        <v>8.151044487998977</v>
      </c>
      <c r="BR54" s="480">
        <f>J54/E54*100</f>
        <v>1.9609388080722525</v>
      </c>
      <c r="BS54" s="481" t="s">
        <v>136</v>
      </c>
      <c r="BT54" s="480">
        <f>L54/E54*100</f>
        <v>4.6733574305890695</v>
      </c>
      <c r="BU54" s="390">
        <f t="shared" si="22"/>
        <v>100</v>
      </c>
      <c r="BV54" s="446"/>
    </row>
    <row r="55" spans="1:74" ht="8.4499999999999993" customHeight="1">
      <c r="A55" s="378">
        <v>38403</v>
      </c>
      <c r="B55" s="368">
        <v>164304</v>
      </c>
      <c r="C55" s="360">
        <v>98967</v>
      </c>
      <c r="D55" s="360">
        <v>1654</v>
      </c>
      <c r="E55" s="362">
        <v>97313</v>
      </c>
      <c r="F55" s="360">
        <v>42645</v>
      </c>
      <c r="G55" s="360">
        <v>33565</v>
      </c>
      <c r="H55" s="360">
        <v>6001</v>
      </c>
      <c r="I55" s="360">
        <v>7102</v>
      </c>
      <c r="J55" s="360">
        <v>1560</v>
      </c>
      <c r="K55" s="361" t="s">
        <v>136</v>
      </c>
      <c r="L55" s="360">
        <v>6440</v>
      </c>
      <c r="M55" s="363">
        <v>0</v>
      </c>
      <c r="N55" s="363">
        <v>0</v>
      </c>
      <c r="O55" s="363">
        <v>2465</v>
      </c>
      <c r="P55" s="363">
        <v>44</v>
      </c>
      <c r="Q55" s="363">
        <v>0</v>
      </c>
      <c r="R55" s="363">
        <v>0</v>
      </c>
      <c r="S55" s="363">
        <v>531</v>
      </c>
      <c r="T55" s="363">
        <v>0</v>
      </c>
      <c r="U55" s="385">
        <v>176</v>
      </c>
      <c r="V55" s="363">
        <v>0</v>
      </c>
      <c r="W55" s="363">
        <v>0</v>
      </c>
      <c r="X55" s="363">
        <v>0</v>
      </c>
      <c r="Y55" s="363">
        <v>0</v>
      </c>
      <c r="Z55" s="363">
        <v>0</v>
      </c>
      <c r="AA55" s="363">
        <v>0</v>
      </c>
      <c r="AB55" s="363">
        <v>0</v>
      </c>
      <c r="AC55" s="363">
        <v>897</v>
      </c>
      <c r="AD55" s="363">
        <v>0</v>
      </c>
      <c r="AE55" s="363">
        <v>0</v>
      </c>
      <c r="AF55" s="363">
        <v>0</v>
      </c>
      <c r="AG55" s="363">
        <v>0</v>
      </c>
      <c r="AH55" s="363">
        <v>0</v>
      </c>
      <c r="AI55" s="363">
        <v>0</v>
      </c>
      <c r="AJ55" s="363">
        <v>0</v>
      </c>
      <c r="AK55" s="363">
        <v>0</v>
      </c>
      <c r="AL55" s="363">
        <v>0</v>
      </c>
      <c r="AM55" s="363">
        <v>0</v>
      </c>
      <c r="AN55" s="363">
        <v>0</v>
      </c>
      <c r="AO55" s="363">
        <v>0</v>
      </c>
      <c r="AP55" s="363">
        <v>0</v>
      </c>
      <c r="AQ55" s="363">
        <v>0</v>
      </c>
      <c r="AR55" s="363">
        <v>0</v>
      </c>
      <c r="AS55" s="363">
        <v>0</v>
      </c>
      <c r="AT55" s="363">
        <v>0</v>
      </c>
      <c r="AU55" s="363">
        <v>0</v>
      </c>
      <c r="AV55" s="363">
        <v>0</v>
      </c>
      <c r="AW55" s="385">
        <v>2064</v>
      </c>
      <c r="AX55" s="363">
        <v>84</v>
      </c>
      <c r="AY55" s="363">
        <v>179</v>
      </c>
      <c r="AZ55" s="363">
        <v>0</v>
      </c>
      <c r="BA55" s="363">
        <v>0</v>
      </c>
      <c r="BB55" s="363">
        <v>0</v>
      </c>
      <c r="BC55" s="363">
        <v>0</v>
      </c>
      <c r="BD55" s="363">
        <v>0</v>
      </c>
      <c r="BE55" s="363">
        <v>0</v>
      </c>
      <c r="BF55" s="363">
        <v>0</v>
      </c>
      <c r="BG55" s="363">
        <v>0</v>
      </c>
      <c r="BH55" s="363">
        <v>0</v>
      </c>
      <c r="BI55" s="363">
        <v>0</v>
      </c>
      <c r="BJ55" s="363">
        <v>0</v>
      </c>
      <c r="BK55" s="365">
        <f>A55</f>
        <v>38403</v>
      </c>
      <c r="BL55" s="479">
        <f>C55/B55*100</f>
        <v>60.234078293894243</v>
      </c>
      <c r="BM55" s="480">
        <v>1.7</v>
      </c>
      <c r="BN55" s="480">
        <f>F55/E55*100</f>
        <v>43.82251086699619</v>
      </c>
      <c r="BO55" s="480">
        <f>G55/E55*100</f>
        <v>34.491794518717953</v>
      </c>
      <c r="BP55" s="480">
        <f>H55/E55*100</f>
        <v>6.1666992077111997</v>
      </c>
      <c r="BQ55" s="480">
        <f>I55/E55*100</f>
        <v>7.2980999455365678</v>
      </c>
      <c r="BR55" s="480">
        <f>J55/E55*100</f>
        <v>1.6030746149024282</v>
      </c>
      <c r="BS55" s="481" t="s">
        <v>136</v>
      </c>
      <c r="BT55" s="480">
        <f t="shared" si="21"/>
        <v>6.6178208461356647</v>
      </c>
      <c r="BU55" s="389">
        <f t="shared" si="22"/>
        <v>100</v>
      </c>
      <c r="BV55" s="446"/>
    </row>
    <row r="56" spans="1:74" ht="8.4499999999999993" customHeight="1">
      <c r="A56" s="378">
        <v>40083</v>
      </c>
      <c r="B56" s="368">
        <v>165148</v>
      </c>
      <c r="C56" s="360">
        <v>112369</v>
      </c>
      <c r="D56" s="360">
        <v>2777</v>
      </c>
      <c r="E56" s="362">
        <v>109592</v>
      </c>
      <c r="F56" s="360">
        <v>33621</v>
      </c>
      <c r="G56" s="360">
        <v>28048</v>
      </c>
      <c r="H56" s="360">
        <v>14908</v>
      </c>
      <c r="I56" s="360">
        <v>15471</v>
      </c>
      <c r="J56" s="360">
        <v>9000</v>
      </c>
      <c r="K56" s="361" t="s">
        <v>136</v>
      </c>
      <c r="L56" s="360">
        <v>8544</v>
      </c>
      <c r="M56" s="363">
        <v>0</v>
      </c>
      <c r="N56" s="363">
        <v>0</v>
      </c>
      <c r="O56" s="363">
        <v>1254</v>
      </c>
      <c r="P56" s="363">
        <v>0</v>
      </c>
      <c r="Q56" s="363">
        <v>0</v>
      </c>
      <c r="R56" s="363">
        <v>0</v>
      </c>
      <c r="S56" s="363">
        <v>0</v>
      </c>
      <c r="T56" s="363">
        <v>0</v>
      </c>
      <c r="U56" s="363">
        <v>0</v>
      </c>
      <c r="V56" s="363">
        <v>0</v>
      </c>
      <c r="W56" s="363">
        <v>0</v>
      </c>
      <c r="X56" s="363">
        <v>0</v>
      </c>
      <c r="Y56" s="363">
        <v>0</v>
      </c>
      <c r="Z56" s="363">
        <v>0</v>
      </c>
      <c r="AA56" s="363">
        <v>0</v>
      </c>
      <c r="AB56" s="363">
        <v>0</v>
      </c>
      <c r="AC56" s="363">
        <v>915</v>
      </c>
      <c r="AD56" s="363">
        <v>0</v>
      </c>
      <c r="AE56" s="363">
        <v>0</v>
      </c>
      <c r="AF56" s="363">
        <v>0</v>
      </c>
      <c r="AG56" s="363">
        <v>0</v>
      </c>
      <c r="AH56" s="363">
        <v>0</v>
      </c>
      <c r="AI56" s="363">
        <v>0</v>
      </c>
      <c r="AJ56" s="363">
        <v>0</v>
      </c>
      <c r="AK56" s="363">
        <v>0</v>
      </c>
      <c r="AL56" s="363">
        <v>0</v>
      </c>
      <c r="AM56" s="363">
        <v>656</v>
      </c>
      <c r="AN56" s="363">
        <v>0</v>
      </c>
      <c r="AO56" s="385">
        <v>2535</v>
      </c>
      <c r="AP56" s="363">
        <v>330</v>
      </c>
      <c r="AQ56" s="363">
        <v>569</v>
      </c>
      <c r="AR56" s="363">
        <v>0</v>
      </c>
      <c r="AS56" s="363">
        <v>0</v>
      </c>
      <c r="AT56" s="363">
        <v>0</v>
      </c>
      <c r="AU56" s="363">
        <v>0</v>
      </c>
      <c r="AV56" s="363">
        <v>0</v>
      </c>
      <c r="AW56" s="385">
        <v>2210</v>
      </c>
      <c r="AX56" s="363">
        <v>0</v>
      </c>
      <c r="AY56" s="363">
        <v>0</v>
      </c>
      <c r="AZ56" s="363">
        <v>75</v>
      </c>
      <c r="BA56" s="363">
        <v>0</v>
      </c>
      <c r="BB56" s="363">
        <v>0</v>
      </c>
      <c r="BC56" s="363">
        <v>0</v>
      </c>
      <c r="BD56" s="363">
        <v>0</v>
      </c>
      <c r="BE56" s="363">
        <v>0</v>
      </c>
      <c r="BF56" s="363">
        <v>0</v>
      </c>
      <c r="BG56" s="363">
        <v>0</v>
      </c>
      <c r="BH56" s="363">
        <v>0</v>
      </c>
      <c r="BI56" s="363">
        <v>0</v>
      </c>
      <c r="BJ56" s="363">
        <v>0</v>
      </c>
      <c r="BK56" s="365">
        <f>A56</f>
        <v>40083</v>
      </c>
      <c r="BL56" s="479">
        <f>C56/B56*100</f>
        <v>68.041393174607023</v>
      </c>
      <c r="BM56" s="480">
        <v>2.5</v>
      </c>
      <c r="BN56" s="480">
        <f>F56/E56*100</f>
        <v>30.678334184977007</v>
      </c>
      <c r="BO56" s="480">
        <f>G56/E56*100</f>
        <v>25.593108986057377</v>
      </c>
      <c r="BP56" s="480">
        <f>H56/E56*100</f>
        <v>13.603182714066719</v>
      </c>
      <c r="BQ56" s="480">
        <f>I56/E56*100</f>
        <v>14.116906343528724</v>
      </c>
      <c r="BR56" s="480">
        <v>8.1999999999999993</v>
      </c>
      <c r="BS56" s="481" t="s">
        <v>136</v>
      </c>
      <c r="BT56" s="480">
        <f t="shared" si="21"/>
        <v>7.7961895028834221</v>
      </c>
      <c r="BU56" s="389">
        <f t="shared" si="22"/>
        <v>99.987721731513247</v>
      </c>
      <c r="BV56" s="446"/>
    </row>
    <row r="57" spans="1:74" ht="8.4499999999999993" customHeight="1">
      <c r="A57" s="378">
        <v>41035</v>
      </c>
      <c r="B57" s="368">
        <v>166458</v>
      </c>
      <c r="C57" s="360">
        <v>86137</v>
      </c>
      <c r="D57" s="360">
        <v>1397</v>
      </c>
      <c r="E57" s="362">
        <v>84740</v>
      </c>
      <c r="F57" s="360">
        <v>31084</v>
      </c>
      <c r="G57" s="360">
        <v>20162</v>
      </c>
      <c r="H57" s="360">
        <v>5752</v>
      </c>
      <c r="I57" s="360">
        <v>13009</v>
      </c>
      <c r="J57" s="360">
        <v>2611</v>
      </c>
      <c r="K57" s="361" t="s">
        <v>136</v>
      </c>
      <c r="L57" s="360">
        <v>12122</v>
      </c>
      <c r="M57" s="363">
        <v>0</v>
      </c>
      <c r="N57" s="363">
        <v>0</v>
      </c>
      <c r="O57" s="363">
        <v>699</v>
      </c>
      <c r="P57" s="363">
        <v>0</v>
      </c>
      <c r="Q57" s="363">
        <v>0</v>
      </c>
      <c r="R57" s="363">
        <v>0</v>
      </c>
      <c r="S57" s="363">
        <v>0</v>
      </c>
      <c r="T57" s="363">
        <v>0</v>
      </c>
      <c r="U57" s="363">
        <v>0</v>
      </c>
      <c r="V57" s="363">
        <v>0</v>
      </c>
      <c r="W57" s="363">
        <v>0</v>
      </c>
      <c r="X57" s="363">
        <v>0</v>
      </c>
      <c r="Y57" s="363">
        <v>0</v>
      </c>
      <c r="Z57" s="363">
        <v>0</v>
      </c>
      <c r="AA57" s="363">
        <v>0</v>
      </c>
      <c r="AB57" s="363">
        <v>0</v>
      </c>
      <c r="AC57" s="363">
        <v>626</v>
      </c>
      <c r="AD57" s="363">
        <v>0</v>
      </c>
      <c r="AE57" s="363">
        <v>0</v>
      </c>
      <c r="AF57" s="363">
        <v>0</v>
      </c>
      <c r="AG57" s="363">
        <v>0</v>
      </c>
      <c r="AH57" s="363">
        <v>0</v>
      </c>
      <c r="AI57" s="363">
        <v>0</v>
      </c>
      <c r="AJ57" s="363">
        <v>0</v>
      </c>
      <c r="AK57" s="363">
        <v>0</v>
      </c>
      <c r="AL57" s="363">
        <v>0</v>
      </c>
      <c r="AM57" s="363">
        <v>424</v>
      </c>
      <c r="AN57" s="363">
        <v>0</v>
      </c>
      <c r="AO57" s="385">
        <v>7892</v>
      </c>
      <c r="AP57" s="363">
        <v>0</v>
      </c>
      <c r="AQ57" s="363">
        <v>0</v>
      </c>
      <c r="AR57" s="363">
        <v>0</v>
      </c>
      <c r="AS57" s="363">
        <v>0</v>
      </c>
      <c r="AT57" s="363">
        <v>0</v>
      </c>
      <c r="AU57" s="363">
        <v>0</v>
      </c>
      <c r="AV57" s="363">
        <v>0</v>
      </c>
      <c r="AW57" s="385">
        <v>2396</v>
      </c>
      <c r="AX57" s="363">
        <v>0</v>
      </c>
      <c r="AY57" s="363">
        <v>0</v>
      </c>
      <c r="AZ57" s="363">
        <v>0</v>
      </c>
      <c r="BA57" s="363">
        <v>85</v>
      </c>
      <c r="BB57" s="363">
        <v>0</v>
      </c>
      <c r="BC57" s="363">
        <v>0</v>
      </c>
      <c r="BD57" s="363">
        <v>0</v>
      </c>
      <c r="BE57" s="363">
        <v>0</v>
      </c>
      <c r="BF57" s="363">
        <v>0</v>
      </c>
      <c r="BG57" s="363">
        <v>0</v>
      </c>
      <c r="BH57" s="363">
        <v>0</v>
      </c>
      <c r="BI57" s="363">
        <v>0</v>
      </c>
      <c r="BJ57" s="363">
        <v>0</v>
      </c>
      <c r="BK57" s="365">
        <f>A57</f>
        <v>41035</v>
      </c>
      <c r="BL57" s="479">
        <f>C57/B57*100</f>
        <v>51.746987228009466</v>
      </c>
      <c r="BM57" s="480">
        <v>1.6</v>
      </c>
      <c r="BN57" s="480">
        <f>F57/E57*100</f>
        <v>36.681614349775785</v>
      </c>
      <c r="BO57" s="480">
        <f>G57/E57*100</f>
        <v>23.792777908897804</v>
      </c>
      <c r="BP57" s="480">
        <f>H57/E57*100</f>
        <v>6.7878215718668864</v>
      </c>
      <c r="BQ57" s="480">
        <f>I57/E57*100</f>
        <v>15.351663913146094</v>
      </c>
      <c r="BR57" s="480">
        <v>3.1</v>
      </c>
      <c r="BS57" s="481" t="s">
        <v>136</v>
      </c>
      <c r="BT57" s="480">
        <f t="shared" si="21"/>
        <v>14.304932735426009</v>
      </c>
      <c r="BU57" s="389">
        <f t="shared" si="22"/>
        <v>100.01881047911257</v>
      </c>
      <c r="BV57" s="446"/>
    </row>
    <row r="58" spans="1:74" ht="8.4499999999999993" customHeight="1">
      <c r="A58" s="378">
        <v>42862</v>
      </c>
      <c r="B58" s="368">
        <v>170895</v>
      </c>
      <c r="C58" s="360">
        <v>96524</v>
      </c>
      <c r="D58" s="360">
        <v>1047</v>
      </c>
      <c r="E58" s="362">
        <v>95477</v>
      </c>
      <c r="F58" s="360">
        <v>29322</v>
      </c>
      <c r="G58" s="360">
        <v>25532</v>
      </c>
      <c r="H58" s="360">
        <v>9394</v>
      </c>
      <c r="I58" s="360">
        <v>13942</v>
      </c>
      <c r="J58" s="360">
        <v>5403</v>
      </c>
      <c r="K58" s="360">
        <v>6409</v>
      </c>
      <c r="L58" s="360">
        <v>5475</v>
      </c>
      <c r="M58" s="363">
        <v>0</v>
      </c>
      <c r="N58" s="363">
        <v>0</v>
      </c>
      <c r="O58" s="363">
        <v>0</v>
      </c>
      <c r="P58" s="363">
        <v>0</v>
      </c>
      <c r="Q58" s="363">
        <v>0</v>
      </c>
      <c r="R58" s="363">
        <v>0</v>
      </c>
      <c r="S58" s="363">
        <v>0</v>
      </c>
      <c r="T58" s="363">
        <v>0</v>
      </c>
      <c r="U58" s="363">
        <v>0</v>
      </c>
      <c r="V58" s="363">
        <v>0</v>
      </c>
      <c r="W58" s="363">
        <v>0</v>
      </c>
      <c r="X58" s="363">
        <v>0</v>
      </c>
      <c r="Y58" s="363">
        <v>0</v>
      </c>
      <c r="Z58" s="363">
        <v>0</v>
      </c>
      <c r="AA58" s="363">
        <v>0</v>
      </c>
      <c r="AB58" s="363">
        <v>0</v>
      </c>
      <c r="AC58" s="363">
        <v>565</v>
      </c>
      <c r="AD58" s="363">
        <v>0</v>
      </c>
      <c r="AE58" s="363">
        <v>0</v>
      </c>
      <c r="AF58" s="363">
        <v>0</v>
      </c>
      <c r="AG58" s="363">
        <v>0</v>
      </c>
      <c r="AH58" s="363">
        <v>0</v>
      </c>
      <c r="AI58" s="363">
        <v>0</v>
      </c>
      <c r="AJ58" s="363">
        <v>0</v>
      </c>
      <c r="AK58" s="363">
        <v>0</v>
      </c>
      <c r="AL58" s="363">
        <v>0</v>
      </c>
      <c r="AM58" s="363">
        <v>832</v>
      </c>
      <c r="AN58" s="363">
        <v>0</v>
      </c>
      <c r="AO58" s="385">
        <v>1347</v>
      </c>
      <c r="AP58" s="363">
        <v>0</v>
      </c>
      <c r="AQ58" s="363">
        <v>0</v>
      </c>
      <c r="AR58" s="363">
        <v>0</v>
      </c>
      <c r="AS58" s="363">
        <v>0</v>
      </c>
      <c r="AT58" s="363">
        <v>0</v>
      </c>
      <c r="AU58" s="363">
        <v>0</v>
      </c>
      <c r="AV58" s="363">
        <v>0</v>
      </c>
      <c r="AW58" s="385">
        <v>1536</v>
      </c>
      <c r="AX58" s="363">
        <v>0</v>
      </c>
      <c r="AY58" s="363">
        <v>0</v>
      </c>
      <c r="AZ58" s="363">
        <v>0</v>
      </c>
      <c r="BA58" s="363">
        <v>0</v>
      </c>
      <c r="BB58" s="363">
        <v>0</v>
      </c>
      <c r="BC58" s="363">
        <v>0</v>
      </c>
      <c r="BD58" s="363">
        <v>0</v>
      </c>
      <c r="BE58" s="363">
        <v>0</v>
      </c>
      <c r="BF58" s="363">
        <v>786</v>
      </c>
      <c r="BG58" s="363">
        <v>0</v>
      </c>
      <c r="BH58" s="363">
        <v>199</v>
      </c>
      <c r="BI58" s="363">
        <v>210</v>
      </c>
      <c r="BJ58" s="363">
        <v>0</v>
      </c>
      <c r="BK58" s="365">
        <v>42862</v>
      </c>
      <c r="BL58" s="479">
        <f>C58/B58*100</f>
        <v>56.481465227186291</v>
      </c>
      <c r="BM58" s="480">
        <f>D58/C58*100</f>
        <v>1.0847043222411008</v>
      </c>
      <c r="BN58" s="480">
        <f>F58/E58*100</f>
        <v>30.711061302722122</v>
      </c>
      <c r="BO58" s="480">
        <f>G58/E58*100</f>
        <v>26.74151889983975</v>
      </c>
      <c r="BP58" s="480">
        <f>H58/E58*100</f>
        <v>9.8390188212868015</v>
      </c>
      <c r="BQ58" s="480">
        <f>I58/E58*100</f>
        <v>14.602469704745646</v>
      </c>
      <c r="BR58" s="480">
        <f>J58/E58*100</f>
        <v>5.6589545126051295</v>
      </c>
      <c r="BS58" s="480">
        <f>K58/E58*100</f>
        <v>6.712611414267311</v>
      </c>
      <c r="BT58" s="480">
        <f>L58/E58*100</f>
        <v>5.7343653445332388</v>
      </c>
      <c r="BU58" s="389">
        <f t="shared" si="22"/>
        <v>100.00000000000001</v>
      </c>
      <c r="BV58" s="446"/>
    </row>
    <row r="59" spans="1:74" ht="8.4499999999999993" customHeight="1">
      <c r="A59" s="378">
        <v>44689</v>
      </c>
      <c r="B59" s="368">
        <f>'1205'!I5</f>
        <v>167645</v>
      </c>
      <c r="C59" s="360">
        <f>'1205'!I6</f>
        <v>88396</v>
      </c>
      <c r="D59" s="360"/>
      <c r="E59" s="362"/>
      <c r="F59" s="360"/>
      <c r="G59" s="360"/>
      <c r="H59" s="360"/>
      <c r="I59" s="360"/>
      <c r="J59" s="360"/>
      <c r="K59" s="360"/>
      <c r="L59" s="360"/>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85"/>
      <c r="AP59" s="363"/>
      <c r="AQ59" s="363"/>
      <c r="AR59" s="363"/>
      <c r="AS59" s="363"/>
      <c r="AT59" s="363"/>
      <c r="AU59" s="363"/>
      <c r="AV59" s="363"/>
      <c r="AW59" s="385"/>
      <c r="AX59" s="363"/>
      <c r="AY59" s="363"/>
      <c r="AZ59" s="363"/>
      <c r="BA59" s="363"/>
      <c r="BB59" s="363"/>
      <c r="BC59" s="363"/>
      <c r="BD59" s="363"/>
      <c r="BE59" s="363"/>
      <c r="BF59" s="363"/>
      <c r="BG59" s="363"/>
      <c r="BH59" s="363"/>
      <c r="BI59" s="363"/>
      <c r="BJ59" s="363"/>
      <c r="BK59" s="365"/>
      <c r="BL59" s="479">
        <f>'1205'!J6</f>
        <v>52.728086134391127</v>
      </c>
      <c r="BM59" s="480">
        <f>'1205'!J7</f>
        <v>1.4989366034662202</v>
      </c>
      <c r="BN59" s="480">
        <f>'1205'!J25</f>
        <v>19.379685968870351</v>
      </c>
      <c r="BO59" s="480">
        <f>'1205'!J24</f>
        <v>35.15758528748205</v>
      </c>
      <c r="BP59" s="480">
        <f>'1205'!J27</f>
        <v>5.17877897039721</v>
      </c>
      <c r="BQ59" s="480">
        <f>'1205'!J26</f>
        <v>24.586951072218042</v>
      </c>
      <c r="BR59" s="480">
        <f>'1205'!J29</f>
        <v>2.4976641370980608</v>
      </c>
      <c r="BS59" s="480">
        <f>'1205'!J28</f>
        <v>4.6044985301155394</v>
      </c>
      <c r="BT59" s="480">
        <f>100-BS59-BR59-BQ59-BP59-BO59-BN59</f>
        <v>8.5948360338187548</v>
      </c>
      <c r="BU59" s="389">
        <f t="shared" si="22"/>
        <v>99.999999999999986</v>
      </c>
      <c r="BV59" s="446"/>
    </row>
    <row r="60" spans="1:74" ht="6.6" customHeight="1">
      <c r="A60" s="377"/>
      <c r="B60" s="368"/>
      <c r="C60" s="360"/>
      <c r="D60" s="360"/>
      <c r="E60" s="362"/>
      <c r="F60" s="360"/>
      <c r="G60" s="360"/>
      <c r="H60" s="360"/>
      <c r="I60" s="360"/>
      <c r="J60" s="360"/>
      <c r="K60" s="360"/>
      <c r="L60" s="360"/>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c r="AL60" s="363"/>
      <c r="AM60" s="363"/>
      <c r="AN60" s="363"/>
      <c r="AO60" s="385"/>
      <c r="AP60" s="363"/>
      <c r="AQ60" s="363"/>
      <c r="AR60" s="363"/>
      <c r="AS60" s="363"/>
      <c r="AT60" s="363"/>
      <c r="AU60" s="363"/>
      <c r="AV60" s="363"/>
      <c r="AW60" s="385"/>
      <c r="AX60" s="363"/>
      <c r="AY60" s="363"/>
      <c r="AZ60" s="363"/>
      <c r="BA60" s="363"/>
      <c r="BB60" s="363"/>
      <c r="BC60" s="363"/>
      <c r="BD60" s="363"/>
      <c r="BE60" s="363"/>
      <c r="BF60" s="363"/>
      <c r="BG60" s="363"/>
      <c r="BH60" s="363"/>
      <c r="BI60" s="363"/>
      <c r="BJ60" s="363"/>
      <c r="BK60" s="376"/>
      <c r="BL60" s="366"/>
      <c r="BM60" s="367"/>
      <c r="BN60" s="367"/>
      <c r="BO60" s="367"/>
      <c r="BP60" s="367"/>
      <c r="BQ60" s="367"/>
      <c r="BR60" s="367"/>
      <c r="BS60" s="367"/>
      <c r="BT60" s="367"/>
      <c r="BU60" s="389"/>
      <c r="BV60" s="446"/>
    </row>
    <row r="61" spans="1:74" s="47" customFormat="1" ht="10.9" customHeight="1">
      <c r="A61" s="587" t="s">
        <v>186</v>
      </c>
      <c r="B61" s="587"/>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587"/>
      <c r="AD61" s="587"/>
      <c r="AE61" s="587"/>
      <c r="AF61" s="587"/>
      <c r="AG61" s="587"/>
      <c r="AH61" s="587"/>
      <c r="AI61" s="587"/>
      <c r="AJ61" s="587"/>
      <c r="AK61" s="587"/>
      <c r="AL61" s="587"/>
      <c r="AM61" s="587"/>
      <c r="AN61" s="587"/>
      <c r="AO61" s="587"/>
      <c r="AP61" s="587"/>
      <c r="AQ61" s="587"/>
      <c r="AR61" s="587"/>
      <c r="AS61" s="587"/>
      <c r="AT61" s="587"/>
      <c r="AU61" s="587"/>
      <c r="AV61" s="587"/>
      <c r="AW61" s="587"/>
      <c r="AX61" s="587"/>
      <c r="AY61" s="587"/>
      <c r="AZ61" s="587"/>
      <c r="BA61" s="587"/>
      <c r="BB61" s="587"/>
      <c r="BC61" s="587"/>
      <c r="BD61" s="587"/>
      <c r="BE61" s="587"/>
      <c r="BF61" s="587"/>
      <c r="BG61" s="587"/>
      <c r="BH61" s="587"/>
      <c r="BI61" s="587"/>
      <c r="BJ61" s="587"/>
      <c r="BK61" s="587"/>
      <c r="BL61" s="587"/>
      <c r="BM61" s="587"/>
      <c r="BN61" s="587"/>
      <c r="BO61" s="587"/>
      <c r="BP61" s="587"/>
      <c r="BQ61" s="587"/>
      <c r="BR61" s="587"/>
      <c r="BS61" s="587"/>
      <c r="BT61" s="587"/>
      <c r="BU61" s="389"/>
      <c r="BV61" s="446"/>
    </row>
    <row r="62" spans="1:74" ht="10.35" customHeight="1">
      <c r="A62" s="375" t="s">
        <v>645</v>
      </c>
      <c r="B62" s="359">
        <v>161530</v>
      </c>
      <c r="C62" s="360">
        <v>105055</v>
      </c>
      <c r="D62" s="361" t="s">
        <v>136</v>
      </c>
      <c r="E62" s="362">
        <f>SUM(F62:L62)</f>
        <v>262138</v>
      </c>
      <c r="F62" s="360">
        <v>128695</v>
      </c>
      <c r="G62" s="360">
        <v>82603</v>
      </c>
      <c r="H62" s="360">
        <v>3981</v>
      </c>
      <c r="I62" s="361" t="s">
        <v>136</v>
      </c>
      <c r="J62" s="361" t="s">
        <v>136</v>
      </c>
      <c r="K62" s="361" t="s">
        <v>136</v>
      </c>
      <c r="L62" s="360">
        <v>46859</v>
      </c>
      <c r="M62" s="363">
        <v>0</v>
      </c>
      <c r="N62" s="363">
        <v>0</v>
      </c>
      <c r="O62" s="363">
        <v>0</v>
      </c>
      <c r="P62" s="364">
        <v>19749</v>
      </c>
      <c r="Q62" s="363">
        <v>0</v>
      </c>
      <c r="R62" s="363">
        <v>0</v>
      </c>
      <c r="S62" s="363">
        <v>0</v>
      </c>
      <c r="T62" s="363">
        <v>0</v>
      </c>
      <c r="U62" s="363">
        <v>0</v>
      </c>
      <c r="V62" s="363">
        <v>0</v>
      </c>
      <c r="W62" s="363">
        <v>0</v>
      </c>
      <c r="X62" s="363">
        <v>0</v>
      </c>
      <c r="Y62" s="363">
        <v>0</v>
      </c>
      <c r="Z62" s="363">
        <v>0</v>
      </c>
      <c r="AA62" s="363">
        <v>0</v>
      </c>
      <c r="AB62" s="363">
        <v>0</v>
      </c>
      <c r="AC62" s="363">
        <v>0</v>
      </c>
      <c r="AD62" s="363">
        <v>0</v>
      </c>
      <c r="AE62" s="363">
        <v>0</v>
      </c>
      <c r="AF62" s="363">
        <v>0</v>
      </c>
      <c r="AG62" s="363">
        <v>0</v>
      </c>
      <c r="AH62" s="363">
        <v>0</v>
      </c>
      <c r="AI62" s="363">
        <v>0</v>
      </c>
      <c r="AJ62" s="363">
        <v>0</v>
      </c>
      <c r="AK62" s="363">
        <v>0</v>
      </c>
      <c r="AL62" s="363">
        <v>0</v>
      </c>
      <c r="AM62" s="363">
        <v>0</v>
      </c>
      <c r="AN62" s="363">
        <v>0</v>
      </c>
      <c r="AO62" s="363">
        <v>0</v>
      </c>
      <c r="AP62" s="363">
        <v>0</v>
      </c>
      <c r="AQ62" s="363">
        <v>0</v>
      </c>
      <c r="AR62" s="363">
        <v>0</v>
      </c>
      <c r="AS62" s="363">
        <v>0</v>
      </c>
      <c r="AT62" s="363">
        <v>0</v>
      </c>
      <c r="AU62" s="363">
        <v>0</v>
      </c>
      <c r="AV62" s="363">
        <v>0</v>
      </c>
      <c r="AW62" s="363">
        <v>0</v>
      </c>
      <c r="AX62" s="363">
        <v>0</v>
      </c>
      <c r="AY62" s="363">
        <v>0</v>
      </c>
      <c r="AZ62" s="363">
        <v>0</v>
      </c>
      <c r="BA62" s="363">
        <v>0</v>
      </c>
      <c r="BB62" s="363">
        <v>0</v>
      </c>
      <c r="BC62" s="363">
        <v>0</v>
      </c>
      <c r="BD62" s="363">
        <v>0</v>
      </c>
      <c r="BE62" s="363">
        <v>0</v>
      </c>
      <c r="BF62" s="363">
        <v>0</v>
      </c>
      <c r="BG62" s="363">
        <v>0</v>
      </c>
      <c r="BH62" s="363">
        <v>0</v>
      </c>
      <c r="BI62" s="363">
        <v>0</v>
      </c>
      <c r="BJ62" s="363">
        <v>0</v>
      </c>
      <c r="BK62" s="365" t="s">
        <v>646</v>
      </c>
      <c r="BL62" s="479">
        <f t="shared" ref="BL62:BM78" si="25">C62/B62*100</f>
        <v>65.03745434284653</v>
      </c>
      <c r="BM62" s="481" t="s">
        <v>136</v>
      </c>
      <c r="BN62" s="480">
        <f t="shared" ref="BN62:BN79" si="26">F62/E62*100</f>
        <v>49.094370140918144</v>
      </c>
      <c r="BO62" s="480">
        <f>G62/E62*100</f>
        <v>31.511265058862126</v>
      </c>
      <c r="BP62" s="480">
        <f>H62/E62*100</f>
        <v>1.5186657409456088</v>
      </c>
      <c r="BQ62" s="481" t="s">
        <v>136</v>
      </c>
      <c r="BR62" s="481" t="s">
        <v>136</v>
      </c>
      <c r="BS62" s="481" t="s">
        <v>136</v>
      </c>
      <c r="BT62" s="480">
        <v>17.899999999999999</v>
      </c>
      <c r="BU62" s="389">
        <f>SUM(BN62:BT62)</f>
        <v>100.02430094072588</v>
      </c>
      <c r="BV62" s="446"/>
    </row>
    <row r="63" spans="1:74" ht="8.4499999999999993" customHeight="1">
      <c r="A63" s="369">
        <v>17830</v>
      </c>
      <c r="B63" s="359">
        <v>160306</v>
      </c>
      <c r="C63" s="360">
        <v>112910</v>
      </c>
      <c r="D63" s="360">
        <v>6097</v>
      </c>
      <c r="E63" s="362">
        <f t="shared" ref="E63:E76" si="27">SUM(F63:L63)</f>
        <v>106813</v>
      </c>
      <c r="F63" s="360">
        <v>48028</v>
      </c>
      <c r="G63" s="360">
        <v>30745</v>
      </c>
      <c r="H63" s="360">
        <v>10209</v>
      </c>
      <c r="I63" s="361" t="s">
        <v>136</v>
      </c>
      <c r="J63" s="361" t="s">
        <v>136</v>
      </c>
      <c r="K63" s="361" t="s">
        <v>136</v>
      </c>
      <c r="L63" s="360">
        <v>17831</v>
      </c>
      <c r="M63" s="363">
        <v>0</v>
      </c>
      <c r="N63" s="363">
        <v>0</v>
      </c>
      <c r="O63" s="363">
        <v>0</v>
      </c>
      <c r="P63" s="364">
        <v>4975</v>
      </c>
      <c r="Q63" s="363">
        <v>0</v>
      </c>
      <c r="R63" s="363">
        <v>0</v>
      </c>
      <c r="S63" s="363">
        <v>0</v>
      </c>
      <c r="T63" s="363">
        <v>0</v>
      </c>
      <c r="U63" s="363">
        <v>0</v>
      </c>
      <c r="V63" s="363">
        <v>0</v>
      </c>
      <c r="W63" s="363">
        <v>0</v>
      </c>
      <c r="X63" s="363">
        <v>0</v>
      </c>
      <c r="Y63" s="363">
        <v>0</v>
      </c>
      <c r="Z63" s="363">
        <v>0</v>
      </c>
      <c r="AA63" s="363">
        <v>0</v>
      </c>
      <c r="AB63" s="363">
        <v>0</v>
      </c>
      <c r="AC63" s="363">
        <v>0</v>
      </c>
      <c r="AD63" s="363">
        <v>0</v>
      </c>
      <c r="AE63" s="363">
        <v>0</v>
      </c>
      <c r="AF63" s="363">
        <v>0</v>
      </c>
      <c r="AG63" s="363">
        <v>0</v>
      </c>
      <c r="AH63" s="363">
        <v>0</v>
      </c>
      <c r="AI63" s="363">
        <v>0</v>
      </c>
      <c r="AJ63" s="363">
        <v>0</v>
      </c>
      <c r="AK63" s="363">
        <v>0</v>
      </c>
      <c r="AL63" s="363">
        <v>0</v>
      </c>
      <c r="AM63" s="363">
        <v>0</v>
      </c>
      <c r="AN63" s="363">
        <v>0</v>
      </c>
      <c r="AO63" s="363">
        <v>0</v>
      </c>
      <c r="AP63" s="363">
        <v>0</v>
      </c>
      <c r="AQ63" s="363">
        <v>0</v>
      </c>
      <c r="AR63" s="363">
        <v>0</v>
      </c>
      <c r="AS63" s="363">
        <v>0</v>
      </c>
      <c r="AT63" s="363">
        <v>0</v>
      </c>
      <c r="AU63" s="363">
        <v>0</v>
      </c>
      <c r="AV63" s="363">
        <v>0</v>
      </c>
      <c r="AW63" s="363">
        <v>0</v>
      </c>
      <c r="AX63" s="363">
        <v>0</v>
      </c>
      <c r="AY63" s="363">
        <v>0</v>
      </c>
      <c r="AZ63" s="363">
        <v>0</v>
      </c>
      <c r="BA63" s="363">
        <v>0</v>
      </c>
      <c r="BB63" s="363">
        <v>0</v>
      </c>
      <c r="BC63" s="363">
        <v>0</v>
      </c>
      <c r="BD63" s="363">
        <v>0</v>
      </c>
      <c r="BE63" s="363">
        <v>0</v>
      </c>
      <c r="BF63" s="363">
        <v>0</v>
      </c>
      <c r="BG63" s="363">
        <v>0</v>
      </c>
      <c r="BH63" s="363">
        <v>0</v>
      </c>
      <c r="BI63" s="363">
        <v>0</v>
      </c>
      <c r="BJ63" s="363">
        <v>0</v>
      </c>
      <c r="BK63" s="365">
        <v>17830</v>
      </c>
      <c r="BL63" s="479">
        <f t="shared" si="25"/>
        <v>70.434044889149504</v>
      </c>
      <c r="BM63" s="480">
        <f t="shared" si="25"/>
        <v>5.3998760074395538</v>
      </c>
      <c r="BN63" s="480">
        <f t="shared" si="26"/>
        <v>44.964564238435393</v>
      </c>
      <c r="BO63" s="480">
        <f>G63/E63*100</f>
        <v>28.783949519253277</v>
      </c>
      <c r="BP63" s="480">
        <f>H63/E63*100</f>
        <v>9.5578253583365314</v>
      </c>
      <c r="BQ63" s="481" t="s">
        <v>136</v>
      </c>
      <c r="BR63" s="481" t="s">
        <v>136</v>
      </c>
      <c r="BS63" s="481" t="s">
        <v>136</v>
      </c>
      <c r="BT63" s="480">
        <v>16.7</v>
      </c>
      <c r="BU63" s="389">
        <f t="shared" ref="BU63:BU79" si="28">SUM(BN63:BT63)</f>
        <v>100.0063391160252</v>
      </c>
      <c r="BV63" s="446"/>
    </row>
    <row r="64" spans="1:74" ht="8.4499999999999993" customHeight="1">
      <c r="A64" s="369">
        <v>18747</v>
      </c>
      <c r="B64" s="359">
        <v>163391</v>
      </c>
      <c r="C64" s="360">
        <v>123221</v>
      </c>
      <c r="D64" s="360">
        <v>3832</v>
      </c>
      <c r="E64" s="362">
        <f t="shared" si="27"/>
        <v>119389</v>
      </c>
      <c r="F64" s="360">
        <v>47164</v>
      </c>
      <c r="G64" s="361" t="s">
        <v>136</v>
      </c>
      <c r="H64" s="361" t="s">
        <v>136</v>
      </c>
      <c r="I64" s="361" t="s">
        <v>136</v>
      </c>
      <c r="J64" s="361" t="s">
        <v>136</v>
      </c>
      <c r="K64" s="361" t="s">
        <v>136</v>
      </c>
      <c r="L64" s="360">
        <v>72225</v>
      </c>
      <c r="M64" s="363">
        <v>0</v>
      </c>
      <c r="N64" s="363">
        <v>0</v>
      </c>
      <c r="O64" s="363">
        <v>0</v>
      </c>
      <c r="P64" s="364">
        <v>4037</v>
      </c>
      <c r="Q64" s="363">
        <v>0</v>
      </c>
      <c r="R64" s="363">
        <v>0</v>
      </c>
      <c r="S64" s="363">
        <v>0</v>
      </c>
      <c r="T64" s="363">
        <v>0</v>
      </c>
      <c r="U64" s="363">
        <v>0</v>
      </c>
      <c r="V64" s="363">
        <v>0</v>
      </c>
      <c r="W64" s="363">
        <v>0</v>
      </c>
      <c r="X64" s="363">
        <v>0</v>
      </c>
      <c r="Y64" s="363">
        <v>0</v>
      </c>
      <c r="Z64" s="363">
        <v>0</v>
      </c>
      <c r="AA64" s="363">
        <v>0</v>
      </c>
      <c r="AB64" s="363">
        <v>0</v>
      </c>
      <c r="AC64" s="363">
        <v>0</v>
      </c>
      <c r="AD64" s="363">
        <v>0</v>
      </c>
      <c r="AE64" s="363">
        <v>0</v>
      </c>
      <c r="AF64" s="363">
        <v>0</v>
      </c>
      <c r="AG64" s="363">
        <v>0</v>
      </c>
      <c r="AH64" s="363">
        <v>0</v>
      </c>
      <c r="AI64" s="363">
        <v>0</v>
      </c>
      <c r="AJ64" s="363">
        <v>0</v>
      </c>
      <c r="AK64" s="363">
        <v>0</v>
      </c>
      <c r="AL64" s="363">
        <v>0</v>
      </c>
      <c r="AM64" s="363">
        <v>0</v>
      </c>
      <c r="AN64" s="363">
        <v>0</v>
      </c>
      <c r="AO64" s="363">
        <v>0</v>
      </c>
      <c r="AP64" s="363">
        <v>0</v>
      </c>
      <c r="AQ64" s="363">
        <v>0</v>
      </c>
      <c r="AR64" s="363">
        <v>0</v>
      </c>
      <c r="AS64" s="363">
        <v>0</v>
      </c>
      <c r="AT64" s="363">
        <v>0</v>
      </c>
      <c r="AU64" s="363">
        <v>0</v>
      </c>
      <c r="AV64" s="363">
        <v>0</v>
      </c>
      <c r="AW64" s="363">
        <v>0</v>
      </c>
      <c r="AX64" s="363">
        <v>0</v>
      </c>
      <c r="AY64" s="363">
        <v>0</v>
      </c>
      <c r="AZ64" s="363">
        <v>0</v>
      </c>
      <c r="BA64" s="363">
        <v>0</v>
      </c>
      <c r="BB64" s="363">
        <v>0</v>
      </c>
      <c r="BC64" s="363">
        <v>0</v>
      </c>
      <c r="BD64" s="363">
        <v>0</v>
      </c>
      <c r="BE64" s="363">
        <v>0</v>
      </c>
      <c r="BF64" s="363">
        <v>0</v>
      </c>
      <c r="BG64" s="363">
        <v>0</v>
      </c>
      <c r="BH64" s="363">
        <v>0</v>
      </c>
      <c r="BI64" s="363">
        <v>0</v>
      </c>
      <c r="BJ64" s="363">
        <v>0</v>
      </c>
      <c r="BK64" s="365">
        <v>18747</v>
      </c>
      <c r="BL64" s="479">
        <f t="shared" si="25"/>
        <v>75.414802528903053</v>
      </c>
      <c r="BM64" s="480">
        <f t="shared" si="25"/>
        <v>3.1098595206985822</v>
      </c>
      <c r="BN64" s="480">
        <f t="shared" si="26"/>
        <v>39.504476961864157</v>
      </c>
      <c r="BO64" s="481" t="s">
        <v>136</v>
      </c>
      <c r="BP64" s="481" t="s">
        <v>136</v>
      </c>
      <c r="BQ64" s="481" t="s">
        <v>136</v>
      </c>
      <c r="BR64" s="481" t="s">
        <v>136</v>
      </c>
      <c r="BS64" s="481" t="s">
        <v>136</v>
      </c>
      <c r="BT64" s="480">
        <f t="shared" ref="BT64:BT67" si="29">L64/E64*100</f>
        <v>60.495523038135843</v>
      </c>
      <c r="BU64" s="389">
        <f t="shared" si="28"/>
        <v>100</v>
      </c>
      <c r="BV64" s="446"/>
    </row>
    <row r="65" spans="1:74" ht="8.4499999999999993" customHeight="1">
      <c r="A65" s="369">
        <v>20203</v>
      </c>
      <c r="B65" s="359">
        <v>159719</v>
      </c>
      <c r="C65" s="360">
        <v>120116</v>
      </c>
      <c r="D65" s="360">
        <v>2056</v>
      </c>
      <c r="E65" s="362">
        <f t="shared" si="27"/>
        <v>118060</v>
      </c>
      <c r="F65" s="360">
        <v>44387</v>
      </c>
      <c r="G65" s="360">
        <v>40538</v>
      </c>
      <c r="H65" s="360">
        <v>8452</v>
      </c>
      <c r="I65" s="361" t="s">
        <v>136</v>
      </c>
      <c r="J65" s="361" t="s">
        <v>136</v>
      </c>
      <c r="K65" s="361" t="s">
        <v>136</v>
      </c>
      <c r="L65" s="360">
        <v>24683</v>
      </c>
      <c r="M65" s="363">
        <v>0</v>
      </c>
      <c r="N65" s="363">
        <v>0</v>
      </c>
      <c r="O65" s="363">
        <v>0</v>
      </c>
      <c r="P65" s="363">
        <v>0</v>
      </c>
      <c r="Q65" s="363">
        <v>0</v>
      </c>
      <c r="R65" s="363">
        <v>0</v>
      </c>
      <c r="S65" s="363">
        <v>0</v>
      </c>
      <c r="T65" s="363">
        <v>0</v>
      </c>
      <c r="U65" s="363">
        <v>0</v>
      </c>
      <c r="V65" s="363">
        <v>0</v>
      </c>
      <c r="W65" s="363">
        <v>0</v>
      </c>
      <c r="X65" s="363">
        <v>0</v>
      </c>
      <c r="Y65" s="363">
        <v>0</v>
      </c>
      <c r="Z65" s="363">
        <v>0</v>
      </c>
      <c r="AA65" s="363">
        <v>0</v>
      </c>
      <c r="AB65" s="363">
        <v>0</v>
      </c>
      <c r="AC65" s="363">
        <v>0</v>
      </c>
      <c r="AD65" s="363">
        <v>0</v>
      </c>
      <c r="AE65" s="363">
        <v>0</v>
      </c>
      <c r="AF65" s="363">
        <v>0</v>
      </c>
      <c r="AG65" s="363">
        <v>0</v>
      </c>
      <c r="AH65" s="363">
        <v>0</v>
      </c>
      <c r="AI65" s="363">
        <v>0</v>
      </c>
      <c r="AJ65" s="363">
        <v>0</v>
      </c>
      <c r="AK65" s="363">
        <v>0</v>
      </c>
      <c r="AL65" s="363">
        <v>0</v>
      </c>
      <c r="AM65" s="363">
        <v>0</v>
      </c>
      <c r="AN65" s="363">
        <v>0</v>
      </c>
      <c r="AO65" s="363">
        <v>0</v>
      </c>
      <c r="AP65" s="363">
        <v>0</v>
      </c>
      <c r="AQ65" s="363">
        <v>0</v>
      </c>
      <c r="AR65" s="363">
        <v>0</v>
      </c>
      <c r="AS65" s="363">
        <v>0</v>
      </c>
      <c r="AT65" s="363">
        <v>0</v>
      </c>
      <c r="AU65" s="363">
        <v>0</v>
      </c>
      <c r="AV65" s="363">
        <v>0</v>
      </c>
      <c r="AW65" s="363">
        <v>0</v>
      </c>
      <c r="AX65" s="363">
        <v>0</v>
      </c>
      <c r="AY65" s="363">
        <v>0</v>
      </c>
      <c r="AZ65" s="363">
        <v>0</v>
      </c>
      <c r="BA65" s="363">
        <v>0</v>
      </c>
      <c r="BB65" s="363">
        <v>0</v>
      </c>
      <c r="BC65" s="363">
        <v>0</v>
      </c>
      <c r="BD65" s="363">
        <v>0</v>
      </c>
      <c r="BE65" s="363">
        <v>0</v>
      </c>
      <c r="BF65" s="363">
        <v>0</v>
      </c>
      <c r="BG65" s="363">
        <v>0</v>
      </c>
      <c r="BH65" s="363">
        <v>0</v>
      </c>
      <c r="BI65" s="363">
        <v>0</v>
      </c>
      <c r="BJ65" s="363">
        <v>0</v>
      </c>
      <c r="BK65" s="365">
        <v>20203</v>
      </c>
      <c r="BL65" s="479">
        <f t="shared" si="25"/>
        <v>75.204578040183065</v>
      </c>
      <c r="BM65" s="480">
        <f t="shared" si="25"/>
        <v>1.7116787105797731</v>
      </c>
      <c r="BN65" s="480">
        <f t="shared" si="26"/>
        <v>37.596984584109777</v>
      </c>
      <c r="BO65" s="480">
        <f t="shared" ref="BO65:BO77" si="30">G65/E65*100</f>
        <v>34.336777909537524</v>
      </c>
      <c r="BP65" s="480">
        <f t="shared" ref="BP65:BP77" si="31">H65/E65*100</f>
        <v>7.1590716584787399</v>
      </c>
      <c r="BQ65" s="481" t="s">
        <v>136</v>
      </c>
      <c r="BR65" s="481" t="s">
        <v>136</v>
      </c>
      <c r="BS65" s="481" t="s">
        <v>136</v>
      </c>
      <c r="BT65" s="480">
        <f t="shared" si="29"/>
        <v>20.907165847873962</v>
      </c>
      <c r="BU65" s="389">
        <f t="shared" si="28"/>
        <v>100</v>
      </c>
      <c r="BV65" s="446"/>
    </row>
    <row r="66" spans="1:74" ht="8.4499999999999993" customHeight="1">
      <c r="A66" s="369">
        <v>21848</v>
      </c>
      <c r="B66" s="359">
        <v>167065</v>
      </c>
      <c r="C66" s="360">
        <v>127103</v>
      </c>
      <c r="D66" s="360">
        <v>1769</v>
      </c>
      <c r="E66" s="362">
        <f t="shared" si="27"/>
        <v>125334</v>
      </c>
      <c r="F66" s="360">
        <v>52998</v>
      </c>
      <c r="G66" s="360">
        <v>49573</v>
      </c>
      <c r="H66" s="360">
        <v>8088</v>
      </c>
      <c r="I66" s="361" t="s">
        <v>136</v>
      </c>
      <c r="J66" s="361" t="s">
        <v>136</v>
      </c>
      <c r="K66" s="361" t="s">
        <v>136</v>
      </c>
      <c r="L66" s="360">
        <v>14675</v>
      </c>
      <c r="M66" s="363">
        <v>0</v>
      </c>
      <c r="N66" s="363">
        <v>0</v>
      </c>
      <c r="O66" s="363">
        <v>0</v>
      </c>
      <c r="P66" s="363">
        <v>0</v>
      </c>
      <c r="Q66" s="363">
        <v>0</v>
      </c>
      <c r="R66" s="363">
        <v>0</v>
      </c>
      <c r="S66" s="363">
        <v>0</v>
      </c>
      <c r="T66" s="363">
        <v>0</v>
      </c>
      <c r="U66" s="363">
        <v>0</v>
      </c>
      <c r="V66" s="363">
        <v>0</v>
      </c>
      <c r="W66" s="363">
        <v>0</v>
      </c>
      <c r="X66" s="363">
        <v>0</v>
      </c>
      <c r="Y66" s="363">
        <v>0</v>
      </c>
      <c r="Z66" s="363">
        <v>0</v>
      </c>
      <c r="AA66" s="363">
        <v>0</v>
      </c>
      <c r="AB66" s="363">
        <v>0</v>
      </c>
      <c r="AC66" s="363">
        <v>0</v>
      </c>
      <c r="AD66" s="363">
        <v>0</v>
      </c>
      <c r="AE66" s="363">
        <v>0</v>
      </c>
      <c r="AF66" s="363">
        <v>0</v>
      </c>
      <c r="AG66" s="363">
        <v>0</v>
      </c>
      <c r="AH66" s="363">
        <v>0</v>
      </c>
      <c r="AI66" s="363">
        <v>0</v>
      </c>
      <c r="AJ66" s="363">
        <v>0</v>
      </c>
      <c r="AK66" s="363">
        <v>0</v>
      </c>
      <c r="AL66" s="363">
        <v>0</v>
      </c>
      <c r="AM66" s="363">
        <v>0</v>
      </c>
      <c r="AN66" s="363">
        <v>0</v>
      </c>
      <c r="AO66" s="363">
        <v>0</v>
      </c>
      <c r="AP66" s="363">
        <v>0</v>
      </c>
      <c r="AQ66" s="363">
        <v>0</v>
      </c>
      <c r="AR66" s="363">
        <v>0</v>
      </c>
      <c r="AS66" s="363">
        <v>0</v>
      </c>
      <c r="AT66" s="363">
        <v>0</v>
      </c>
      <c r="AU66" s="363">
        <v>0</v>
      </c>
      <c r="AV66" s="363">
        <v>0</v>
      </c>
      <c r="AW66" s="363">
        <v>0</v>
      </c>
      <c r="AX66" s="363">
        <v>0</v>
      </c>
      <c r="AY66" s="363">
        <v>0</v>
      </c>
      <c r="AZ66" s="363">
        <v>0</v>
      </c>
      <c r="BA66" s="363">
        <v>0</v>
      </c>
      <c r="BB66" s="363">
        <v>0</v>
      </c>
      <c r="BC66" s="363">
        <v>0</v>
      </c>
      <c r="BD66" s="363">
        <v>0</v>
      </c>
      <c r="BE66" s="363">
        <v>0</v>
      </c>
      <c r="BF66" s="363">
        <v>0</v>
      </c>
      <c r="BG66" s="363">
        <v>0</v>
      </c>
      <c r="BH66" s="363">
        <v>0</v>
      </c>
      <c r="BI66" s="363">
        <v>0</v>
      </c>
      <c r="BJ66" s="363">
        <v>0</v>
      </c>
      <c r="BK66" s="365">
        <v>21848</v>
      </c>
      <c r="BL66" s="479">
        <f t="shared" si="25"/>
        <v>76.079968874390204</v>
      </c>
      <c r="BM66" s="480">
        <f t="shared" si="25"/>
        <v>1.3917846156266964</v>
      </c>
      <c r="BN66" s="480">
        <f t="shared" si="26"/>
        <v>42.28541337546077</v>
      </c>
      <c r="BO66" s="480">
        <f t="shared" si="30"/>
        <v>39.552715145132204</v>
      </c>
      <c r="BP66" s="480">
        <f t="shared" si="31"/>
        <v>6.4531571640576377</v>
      </c>
      <c r="BQ66" s="481" t="s">
        <v>136</v>
      </c>
      <c r="BR66" s="481" t="s">
        <v>136</v>
      </c>
      <c r="BS66" s="481" t="s">
        <v>136</v>
      </c>
      <c r="BT66" s="480">
        <v>11.7</v>
      </c>
      <c r="BU66" s="389">
        <f t="shared" si="28"/>
        <v>99.99128568465062</v>
      </c>
      <c r="BV66" s="446"/>
    </row>
    <row r="67" spans="1:74" ht="8.4499999999999993" customHeight="1">
      <c r="A67" s="369">
        <v>22716</v>
      </c>
      <c r="B67" s="359">
        <v>172411</v>
      </c>
      <c r="C67" s="360">
        <v>119048</v>
      </c>
      <c r="D67" s="360">
        <v>1352</v>
      </c>
      <c r="E67" s="362">
        <f t="shared" si="27"/>
        <v>117696</v>
      </c>
      <c r="F67" s="360">
        <v>53427</v>
      </c>
      <c r="G67" s="360">
        <v>47566</v>
      </c>
      <c r="H67" s="360">
        <v>8275</v>
      </c>
      <c r="I67" s="361" t="s">
        <v>136</v>
      </c>
      <c r="J67" s="361" t="s">
        <v>136</v>
      </c>
      <c r="K67" s="361" t="s">
        <v>136</v>
      </c>
      <c r="L67" s="360">
        <v>8428</v>
      </c>
      <c r="M67" s="363">
        <v>0</v>
      </c>
      <c r="N67" s="363">
        <v>0</v>
      </c>
      <c r="O67" s="363">
        <v>0</v>
      </c>
      <c r="P67" s="363">
        <v>0</v>
      </c>
      <c r="Q67" s="363">
        <v>0</v>
      </c>
      <c r="R67" s="363">
        <v>0</v>
      </c>
      <c r="S67" s="363">
        <v>0</v>
      </c>
      <c r="T67" s="363">
        <v>0</v>
      </c>
      <c r="U67" s="363">
        <v>0</v>
      </c>
      <c r="V67" s="363">
        <v>0</v>
      </c>
      <c r="W67" s="363">
        <v>0</v>
      </c>
      <c r="X67" s="363">
        <v>0</v>
      </c>
      <c r="Y67" s="363">
        <v>0</v>
      </c>
      <c r="Z67" s="363">
        <v>0</v>
      </c>
      <c r="AA67" s="363">
        <v>0</v>
      </c>
      <c r="AB67" s="363">
        <v>0</v>
      </c>
      <c r="AC67" s="363">
        <v>0</v>
      </c>
      <c r="AD67" s="363">
        <v>0</v>
      </c>
      <c r="AE67" s="363">
        <v>0</v>
      </c>
      <c r="AF67" s="363">
        <v>0</v>
      </c>
      <c r="AG67" s="363">
        <v>0</v>
      </c>
      <c r="AH67" s="363">
        <v>0</v>
      </c>
      <c r="AI67" s="363">
        <v>0</v>
      </c>
      <c r="AJ67" s="363">
        <v>0</v>
      </c>
      <c r="AK67" s="363">
        <v>0</v>
      </c>
      <c r="AL67" s="363">
        <v>0</v>
      </c>
      <c r="AM67" s="363">
        <v>0</v>
      </c>
      <c r="AN67" s="363">
        <v>0</v>
      </c>
      <c r="AO67" s="363">
        <v>0</v>
      </c>
      <c r="AP67" s="363">
        <v>0</v>
      </c>
      <c r="AQ67" s="363">
        <v>0</v>
      </c>
      <c r="AR67" s="363">
        <v>0</v>
      </c>
      <c r="AS67" s="363">
        <v>0</v>
      </c>
      <c r="AT67" s="363">
        <v>0</v>
      </c>
      <c r="AU67" s="363">
        <v>0</v>
      </c>
      <c r="AV67" s="363">
        <v>0</v>
      </c>
      <c r="AW67" s="363">
        <v>0</v>
      </c>
      <c r="AX67" s="363">
        <v>0</v>
      </c>
      <c r="AY67" s="363">
        <v>0</v>
      </c>
      <c r="AZ67" s="363">
        <v>0</v>
      </c>
      <c r="BA67" s="363">
        <v>0</v>
      </c>
      <c r="BB67" s="363">
        <v>0</v>
      </c>
      <c r="BC67" s="363">
        <v>0</v>
      </c>
      <c r="BD67" s="363">
        <v>0</v>
      </c>
      <c r="BE67" s="363">
        <v>0</v>
      </c>
      <c r="BF67" s="363">
        <v>0</v>
      </c>
      <c r="BG67" s="363">
        <v>0</v>
      </c>
      <c r="BH67" s="363">
        <v>0</v>
      </c>
      <c r="BI67" s="363">
        <v>0</v>
      </c>
      <c r="BJ67" s="363">
        <v>0</v>
      </c>
      <c r="BK67" s="365">
        <v>22716</v>
      </c>
      <c r="BL67" s="479">
        <f t="shared" si="25"/>
        <v>69.0489585931292</v>
      </c>
      <c r="BM67" s="480">
        <f t="shared" si="25"/>
        <v>1.1356763658356295</v>
      </c>
      <c r="BN67" s="480">
        <f t="shared" si="26"/>
        <v>45.3940660685155</v>
      </c>
      <c r="BO67" s="480">
        <f t="shared" si="30"/>
        <v>40.414287656334963</v>
      </c>
      <c r="BP67" s="480">
        <f t="shared" si="31"/>
        <v>7.0308251767264824</v>
      </c>
      <c r="BQ67" s="481" t="s">
        <v>136</v>
      </c>
      <c r="BR67" s="481" t="s">
        <v>136</v>
      </c>
      <c r="BS67" s="481" t="s">
        <v>136</v>
      </c>
      <c r="BT67" s="480">
        <f t="shared" si="29"/>
        <v>7.1608210984230567</v>
      </c>
      <c r="BU67" s="389">
        <f t="shared" si="28"/>
        <v>100</v>
      </c>
      <c r="BV67" s="446"/>
    </row>
    <row r="68" spans="1:74" ht="8.4499999999999993" customHeight="1">
      <c r="A68" s="369">
        <v>24179</v>
      </c>
      <c r="B68" s="359">
        <v>175848</v>
      </c>
      <c r="C68" s="360">
        <v>113866</v>
      </c>
      <c r="D68" s="360">
        <v>1298</v>
      </c>
      <c r="E68" s="362">
        <f t="shared" si="27"/>
        <v>112568</v>
      </c>
      <c r="F68" s="360">
        <v>55845</v>
      </c>
      <c r="G68" s="360">
        <v>48938</v>
      </c>
      <c r="H68" s="360">
        <v>7785</v>
      </c>
      <c r="I68" s="361" t="s">
        <v>136</v>
      </c>
      <c r="J68" s="361" t="s">
        <v>136</v>
      </c>
      <c r="K68" s="361" t="s">
        <v>136</v>
      </c>
      <c r="L68" s="361" t="s">
        <v>136</v>
      </c>
      <c r="M68" s="363">
        <v>0</v>
      </c>
      <c r="N68" s="363">
        <v>0</v>
      </c>
      <c r="O68" s="363">
        <v>0</v>
      </c>
      <c r="P68" s="363">
        <v>0</v>
      </c>
      <c r="Q68" s="363">
        <v>0</v>
      </c>
      <c r="R68" s="363">
        <v>0</v>
      </c>
      <c r="S68" s="363">
        <v>0</v>
      </c>
      <c r="T68" s="363">
        <v>0</v>
      </c>
      <c r="U68" s="363">
        <v>0</v>
      </c>
      <c r="V68" s="363">
        <v>0</v>
      </c>
      <c r="W68" s="363">
        <v>0</v>
      </c>
      <c r="X68" s="363">
        <v>0</v>
      </c>
      <c r="Y68" s="363">
        <v>0</v>
      </c>
      <c r="Z68" s="363">
        <v>0</v>
      </c>
      <c r="AA68" s="363">
        <v>0</v>
      </c>
      <c r="AB68" s="363">
        <v>0</v>
      </c>
      <c r="AC68" s="363">
        <v>0</v>
      </c>
      <c r="AD68" s="363">
        <v>0</v>
      </c>
      <c r="AE68" s="363">
        <v>0</v>
      </c>
      <c r="AF68" s="363">
        <v>0</v>
      </c>
      <c r="AG68" s="363">
        <v>0</v>
      </c>
      <c r="AH68" s="363">
        <v>0</v>
      </c>
      <c r="AI68" s="363">
        <v>0</v>
      </c>
      <c r="AJ68" s="363">
        <v>0</v>
      </c>
      <c r="AK68" s="363">
        <v>0</v>
      </c>
      <c r="AL68" s="363">
        <v>0</v>
      </c>
      <c r="AM68" s="363">
        <v>0</v>
      </c>
      <c r="AN68" s="363">
        <v>0</v>
      </c>
      <c r="AO68" s="363">
        <v>0</v>
      </c>
      <c r="AP68" s="363">
        <v>0</v>
      </c>
      <c r="AQ68" s="363">
        <v>0</v>
      </c>
      <c r="AR68" s="363">
        <v>0</v>
      </c>
      <c r="AS68" s="363">
        <v>0</v>
      </c>
      <c r="AT68" s="363">
        <v>0</v>
      </c>
      <c r="AU68" s="363">
        <v>0</v>
      </c>
      <c r="AV68" s="363">
        <v>0</v>
      </c>
      <c r="AW68" s="363">
        <v>0</v>
      </c>
      <c r="AX68" s="363">
        <v>0</v>
      </c>
      <c r="AY68" s="363">
        <v>0</v>
      </c>
      <c r="AZ68" s="363">
        <v>0</v>
      </c>
      <c r="BA68" s="363">
        <v>0</v>
      </c>
      <c r="BB68" s="363">
        <v>0</v>
      </c>
      <c r="BC68" s="363">
        <v>0</v>
      </c>
      <c r="BD68" s="363">
        <v>0</v>
      </c>
      <c r="BE68" s="363">
        <v>0</v>
      </c>
      <c r="BF68" s="363">
        <v>0</v>
      </c>
      <c r="BG68" s="363">
        <v>0</v>
      </c>
      <c r="BH68" s="363">
        <v>0</v>
      </c>
      <c r="BI68" s="363">
        <v>0</v>
      </c>
      <c r="BJ68" s="363">
        <v>0</v>
      </c>
      <c r="BK68" s="365">
        <v>24179</v>
      </c>
      <c r="BL68" s="479">
        <f t="shared" si="25"/>
        <v>64.752513534416096</v>
      </c>
      <c r="BM68" s="480">
        <f t="shared" si="25"/>
        <v>1.1399364164895578</v>
      </c>
      <c r="BN68" s="480">
        <f t="shared" si="26"/>
        <v>49.610013502949329</v>
      </c>
      <c r="BO68" s="480">
        <f t="shared" si="30"/>
        <v>43.474166725890129</v>
      </c>
      <c r="BP68" s="480">
        <f t="shared" si="31"/>
        <v>6.9158197711605434</v>
      </c>
      <c r="BQ68" s="481" t="s">
        <v>136</v>
      </c>
      <c r="BR68" s="481" t="s">
        <v>136</v>
      </c>
      <c r="BS68" s="481" t="s">
        <v>136</v>
      </c>
      <c r="BT68" s="481" t="s">
        <v>136</v>
      </c>
      <c r="BU68" s="389">
        <f t="shared" si="28"/>
        <v>100</v>
      </c>
      <c r="BV68" s="446"/>
    </row>
    <row r="69" spans="1:74" ht="8.4499999999999993" customHeight="1">
      <c r="A69" s="369">
        <v>25684</v>
      </c>
      <c r="B69" s="359">
        <v>182339</v>
      </c>
      <c r="C69" s="360">
        <v>130076</v>
      </c>
      <c r="D69" s="360">
        <v>1013</v>
      </c>
      <c r="E69" s="362">
        <f t="shared" si="27"/>
        <v>129063</v>
      </c>
      <c r="F69" s="360">
        <v>62369</v>
      </c>
      <c r="G69" s="360">
        <v>56573</v>
      </c>
      <c r="H69" s="360">
        <v>6700</v>
      </c>
      <c r="I69" s="361" t="s">
        <v>136</v>
      </c>
      <c r="J69" s="361" t="s">
        <v>136</v>
      </c>
      <c r="K69" s="361" t="s">
        <v>136</v>
      </c>
      <c r="L69" s="360">
        <v>3421</v>
      </c>
      <c r="M69" s="363">
        <v>0</v>
      </c>
      <c r="N69" s="363">
        <v>0</v>
      </c>
      <c r="O69" s="364">
        <v>3421</v>
      </c>
      <c r="P69" s="363">
        <v>0</v>
      </c>
      <c r="Q69" s="363">
        <v>0</v>
      </c>
      <c r="R69" s="363">
        <v>0</v>
      </c>
      <c r="S69" s="363">
        <v>0</v>
      </c>
      <c r="T69" s="363">
        <v>0</v>
      </c>
      <c r="U69" s="363">
        <v>0</v>
      </c>
      <c r="V69" s="363">
        <v>0</v>
      </c>
      <c r="W69" s="363">
        <v>0</v>
      </c>
      <c r="X69" s="363">
        <v>0</v>
      </c>
      <c r="Y69" s="363">
        <v>0</v>
      </c>
      <c r="Z69" s="363">
        <v>0</v>
      </c>
      <c r="AA69" s="363">
        <v>0</v>
      </c>
      <c r="AB69" s="363">
        <v>0</v>
      </c>
      <c r="AC69" s="363">
        <v>0</v>
      </c>
      <c r="AD69" s="363">
        <v>0</v>
      </c>
      <c r="AE69" s="363">
        <v>0</v>
      </c>
      <c r="AF69" s="363">
        <v>0</v>
      </c>
      <c r="AG69" s="363">
        <v>0</v>
      </c>
      <c r="AH69" s="363">
        <v>0</v>
      </c>
      <c r="AI69" s="363">
        <v>0</v>
      </c>
      <c r="AJ69" s="363">
        <v>0</v>
      </c>
      <c r="AK69" s="363">
        <v>0</v>
      </c>
      <c r="AL69" s="363">
        <v>0</v>
      </c>
      <c r="AM69" s="363">
        <v>0</v>
      </c>
      <c r="AN69" s="363">
        <v>0</v>
      </c>
      <c r="AO69" s="363">
        <v>0</v>
      </c>
      <c r="AP69" s="363">
        <v>0</v>
      </c>
      <c r="AQ69" s="363">
        <v>0</v>
      </c>
      <c r="AR69" s="363">
        <v>0</v>
      </c>
      <c r="AS69" s="363">
        <v>0</v>
      </c>
      <c r="AT69" s="363">
        <v>0</v>
      </c>
      <c r="AU69" s="363">
        <v>0</v>
      </c>
      <c r="AV69" s="363">
        <v>0</v>
      </c>
      <c r="AW69" s="363">
        <v>0</v>
      </c>
      <c r="AX69" s="363">
        <v>0</v>
      </c>
      <c r="AY69" s="363">
        <v>0</v>
      </c>
      <c r="AZ69" s="363">
        <v>0</v>
      </c>
      <c r="BA69" s="363">
        <v>0</v>
      </c>
      <c r="BB69" s="363">
        <v>0</v>
      </c>
      <c r="BC69" s="363">
        <v>0</v>
      </c>
      <c r="BD69" s="363">
        <v>0</v>
      </c>
      <c r="BE69" s="363">
        <v>0</v>
      </c>
      <c r="BF69" s="363">
        <v>0</v>
      </c>
      <c r="BG69" s="363">
        <v>0</v>
      </c>
      <c r="BH69" s="363">
        <v>0</v>
      </c>
      <c r="BI69" s="363">
        <v>0</v>
      </c>
      <c r="BJ69" s="363">
        <v>0</v>
      </c>
      <c r="BK69" s="365">
        <v>25684</v>
      </c>
      <c r="BL69" s="479">
        <f t="shared" si="25"/>
        <v>71.337453863408257</v>
      </c>
      <c r="BM69" s="480">
        <f t="shared" si="25"/>
        <v>0.77877548510101791</v>
      </c>
      <c r="BN69" s="480">
        <f t="shared" si="26"/>
        <v>48.324461697000686</v>
      </c>
      <c r="BO69" s="480">
        <f t="shared" si="30"/>
        <v>43.833631637262421</v>
      </c>
      <c r="BP69" s="480">
        <f t="shared" si="31"/>
        <v>5.1912631815469963</v>
      </c>
      <c r="BQ69" s="481" t="s">
        <v>136</v>
      </c>
      <c r="BR69" s="481" t="s">
        <v>136</v>
      </c>
      <c r="BS69" s="481" t="s">
        <v>136</v>
      </c>
      <c r="BT69" s="480">
        <f t="shared" ref="BT69:BT79" si="32">L69/E69*100</f>
        <v>2.6506434841898918</v>
      </c>
      <c r="BU69" s="389">
        <f t="shared" si="28"/>
        <v>99.999999999999986</v>
      </c>
      <c r="BV69" s="446"/>
    </row>
    <row r="70" spans="1:74" ht="8.4499999999999993" customHeight="1">
      <c r="A70" s="369">
        <v>27112</v>
      </c>
      <c r="B70" s="359">
        <v>177276</v>
      </c>
      <c r="C70" s="360">
        <v>137152</v>
      </c>
      <c r="D70" s="360">
        <v>963</v>
      </c>
      <c r="E70" s="362">
        <f t="shared" si="27"/>
        <v>136189</v>
      </c>
      <c r="F70" s="360">
        <v>54935</v>
      </c>
      <c r="G70" s="360">
        <v>67204</v>
      </c>
      <c r="H70" s="360">
        <v>12914</v>
      </c>
      <c r="I70" s="361" t="s">
        <v>136</v>
      </c>
      <c r="J70" s="361" t="s">
        <v>136</v>
      </c>
      <c r="K70" s="361" t="s">
        <v>136</v>
      </c>
      <c r="L70" s="360">
        <v>1136</v>
      </c>
      <c r="M70" s="363">
        <v>0</v>
      </c>
      <c r="N70" s="363">
        <v>0</v>
      </c>
      <c r="O70" s="363">
        <v>0</v>
      </c>
      <c r="P70" s="364">
        <v>1136</v>
      </c>
      <c r="Q70" s="363">
        <v>0</v>
      </c>
      <c r="R70" s="363">
        <v>0</v>
      </c>
      <c r="S70" s="363">
        <v>0</v>
      </c>
      <c r="T70" s="363">
        <v>0</v>
      </c>
      <c r="U70" s="363">
        <v>0</v>
      </c>
      <c r="V70" s="363">
        <v>0</v>
      </c>
      <c r="W70" s="363">
        <v>0</v>
      </c>
      <c r="X70" s="363">
        <v>0</v>
      </c>
      <c r="Y70" s="363">
        <v>0</v>
      </c>
      <c r="Z70" s="363">
        <v>0</v>
      </c>
      <c r="AA70" s="363">
        <v>0</v>
      </c>
      <c r="AB70" s="363">
        <v>0</v>
      </c>
      <c r="AC70" s="363">
        <v>0</v>
      </c>
      <c r="AD70" s="363">
        <v>0</v>
      </c>
      <c r="AE70" s="363">
        <v>0</v>
      </c>
      <c r="AF70" s="363">
        <v>0</v>
      </c>
      <c r="AG70" s="363">
        <v>0</v>
      </c>
      <c r="AH70" s="363">
        <v>0</v>
      </c>
      <c r="AI70" s="363">
        <v>0</v>
      </c>
      <c r="AJ70" s="363">
        <v>0</v>
      </c>
      <c r="AK70" s="363">
        <v>0</v>
      </c>
      <c r="AL70" s="363">
        <v>0</v>
      </c>
      <c r="AM70" s="363">
        <v>0</v>
      </c>
      <c r="AN70" s="363">
        <v>0</v>
      </c>
      <c r="AO70" s="363">
        <v>0</v>
      </c>
      <c r="AP70" s="363">
        <v>0</v>
      </c>
      <c r="AQ70" s="363">
        <v>0</v>
      </c>
      <c r="AR70" s="363">
        <v>0</v>
      </c>
      <c r="AS70" s="363">
        <v>0</v>
      </c>
      <c r="AT70" s="363">
        <v>0</v>
      </c>
      <c r="AU70" s="363">
        <v>0</v>
      </c>
      <c r="AV70" s="363">
        <v>0</v>
      </c>
      <c r="AW70" s="363">
        <v>0</v>
      </c>
      <c r="AX70" s="363">
        <v>0</v>
      </c>
      <c r="AY70" s="363">
        <v>0</v>
      </c>
      <c r="AZ70" s="363">
        <v>0</v>
      </c>
      <c r="BA70" s="363">
        <v>0</v>
      </c>
      <c r="BB70" s="363">
        <v>0</v>
      </c>
      <c r="BC70" s="363">
        <v>0</v>
      </c>
      <c r="BD70" s="363">
        <v>0</v>
      </c>
      <c r="BE70" s="363">
        <v>0</v>
      </c>
      <c r="BF70" s="363">
        <v>0</v>
      </c>
      <c r="BG70" s="363">
        <v>0</v>
      </c>
      <c r="BH70" s="363">
        <v>0</v>
      </c>
      <c r="BI70" s="363">
        <v>0</v>
      </c>
      <c r="BJ70" s="363">
        <v>0</v>
      </c>
      <c r="BK70" s="365">
        <v>27112</v>
      </c>
      <c r="BL70" s="479">
        <f t="shared" si="25"/>
        <v>77.366366569642821</v>
      </c>
      <c r="BM70" s="480">
        <f t="shared" si="25"/>
        <v>0.70214069062062534</v>
      </c>
      <c r="BN70" s="480">
        <f t="shared" si="26"/>
        <v>40.337325334645236</v>
      </c>
      <c r="BO70" s="480">
        <f t="shared" si="30"/>
        <v>49.346129276226421</v>
      </c>
      <c r="BP70" s="480">
        <f t="shared" si="31"/>
        <v>9.4824104736799608</v>
      </c>
      <c r="BQ70" s="481" t="s">
        <v>136</v>
      </c>
      <c r="BR70" s="481" t="s">
        <v>136</v>
      </c>
      <c r="BS70" s="481" t="s">
        <v>136</v>
      </c>
      <c r="BT70" s="480">
        <f t="shared" si="32"/>
        <v>0.83413491544838425</v>
      </c>
      <c r="BU70" s="389">
        <f t="shared" si="28"/>
        <v>100</v>
      </c>
      <c r="BV70" s="446"/>
    </row>
    <row r="71" spans="1:74" ht="8.4499999999999993" customHeight="1">
      <c r="A71" s="369">
        <v>28554</v>
      </c>
      <c r="B71" s="359">
        <v>172763</v>
      </c>
      <c r="C71" s="360">
        <v>128604</v>
      </c>
      <c r="D71" s="360">
        <v>1024</v>
      </c>
      <c r="E71" s="362">
        <f t="shared" si="27"/>
        <v>127580</v>
      </c>
      <c r="F71" s="360">
        <v>59022</v>
      </c>
      <c r="G71" s="360">
        <v>60317</v>
      </c>
      <c r="H71" s="360">
        <v>7154</v>
      </c>
      <c r="I71" s="361" t="s">
        <v>136</v>
      </c>
      <c r="J71" s="361" t="s">
        <v>136</v>
      </c>
      <c r="K71" s="361" t="s">
        <v>136</v>
      </c>
      <c r="L71" s="360">
        <v>1087</v>
      </c>
      <c r="M71" s="363">
        <v>0</v>
      </c>
      <c r="N71" s="363">
        <v>0</v>
      </c>
      <c r="O71" s="363">
        <v>0</v>
      </c>
      <c r="P71" s="364">
        <v>1074</v>
      </c>
      <c r="Q71" s="363">
        <v>0</v>
      </c>
      <c r="R71" s="363">
        <v>0</v>
      </c>
      <c r="S71" s="363">
        <v>0</v>
      </c>
      <c r="T71" s="363">
        <v>0</v>
      </c>
      <c r="U71" s="363">
        <v>0</v>
      </c>
      <c r="V71" s="363">
        <v>0</v>
      </c>
      <c r="W71" s="363">
        <v>0</v>
      </c>
      <c r="X71" s="363">
        <v>0</v>
      </c>
      <c r="Y71" s="363">
        <v>0</v>
      </c>
      <c r="Z71" s="363">
        <v>0</v>
      </c>
      <c r="AA71" s="363">
        <v>0</v>
      </c>
      <c r="AB71" s="363">
        <v>0</v>
      </c>
      <c r="AC71" s="363">
        <v>0</v>
      </c>
      <c r="AD71" s="363">
        <v>0</v>
      </c>
      <c r="AE71" s="363">
        <v>0</v>
      </c>
      <c r="AF71" s="363">
        <v>0</v>
      </c>
      <c r="AG71" s="363">
        <v>0</v>
      </c>
      <c r="AH71" s="363">
        <v>0</v>
      </c>
      <c r="AI71" s="363">
        <v>0</v>
      </c>
      <c r="AJ71" s="363">
        <v>0</v>
      </c>
      <c r="AK71" s="363">
        <v>0</v>
      </c>
      <c r="AL71" s="363">
        <v>0</v>
      </c>
      <c r="AM71" s="363">
        <v>0</v>
      </c>
      <c r="AN71" s="363">
        <v>0</v>
      </c>
      <c r="AO71" s="363">
        <v>0</v>
      </c>
      <c r="AP71" s="363">
        <v>0</v>
      </c>
      <c r="AQ71" s="363">
        <v>0</v>
      </c>
      <c r="AR71" s="363">
        <v>0</v>
      </c>
      <c r="AS71" s="363">
        <v>0</v>
      </c>
      <c r="AT71" s="363">
        <v>0</v>
      </c>
      <c r="AU71" s="363">
        <v>0</v>
      </c>
      <c r="AV71" s="363">
        <v>0</v>
      </c>
      <c r="AW71" s="363">
        <v>0</v>
      </c>
      <c r="AX71" s="363">
        <v>0</v>
      </c>
      <c r="AY71" s="363">
        <v>0</v>
      </c>
      <c r="AZ71" s="363">
        <v>0</v>
      </c>
      <c r="BA71" s="363">
        <v>0</v>
      </c>
      <c r="BB71" s="363">
        <v>0</v>
      </c>
      <c r="BC71" s="363">
        <v>0</v>
      </c>
      <c r="BD71" s="363">
        <v>0</v>
      </c>
      <c r="BE71" s="363">
        <v>0</v>
      </c>
      <c r="BF71" s="363">
        <v>0</v>
      </c>
      <c r="BG71" s="363">
        <v>0</v>
      </c>
      <c r="BH71" s="363">
        <v>0</v>
      </c>
      <c r="BI71" s="363">
        <v>0</v>
      </c>
      <c r="BJ71" s="363">
        <v>0</v>
      </c>
      <c r="BK71" s="365">
        <v>28554</v>
      </c>
      <c r="BL71" s="479">
        <f t="shared" si="25"/>
        <v>74.439550135156253</v>
      </c>
      <c r="BM71" s="480">
        <f t="shared" si="25"/>
        <v>0.7962427296196074</v>
      </c>
      <c r="BN71" s="480">
        <f t="shared" si="26"/>
        <v>46.262737106129485</v>
      </c>
      <c r="BO71" s="480">
        <f t="shared" si="30"/>
        <v>47.277786486910173</v>
      </c>
      <c r="BP71" s="480">
        <f t="shared" si="31"/>
        <v>5.6074619846370899</v>
      </c>
      <c r="BQ71" s="481" t="s">
        <v>136</v>
      </c>
      <c r="BR71" s="481" t="s">
        <v>136</v>
      </c>
      <c r="BS71" s="481" t="s">
        <v>136</v>
      </c>
      <c r="BT71" s="480">
        <f t="shared" si="32"/>
        <v>0.8520144223232482</v>
      </c>
      <c r="BU71" s="389">
        <f t="shared" si="28"/>
        <v>100</v>
      </c>
      <c r="BV71" s="446"/>
    </row>
    <row r="72" spans="1:74" ht="8.4499999999999993" customHeight="1">
      <c r="A72" s="369">
        <v>30017</v>
      </c>
      <c r="B72" s="359">
        <v>170170</v>
      </c>
      <c r="C72" s="360">
        <v>117181</v>
      </c>
      <c r="D72" s="360">
        <v>1058</v>
      </c>
      <c r="E72" s="362">
        <f t="shared" si="27"/>
        <v>116123</v>
      </c>
      <c r="F72" s="360">
        <v>47176</v>
      </c>
      <c r="G72" s="360">
        <v>54331</v>
      </c>
      <c r="H72" s="360">
        <v>6393</v>
      </c>
      <c r="I72" s="361" t="s">
        <v>136</v>
      </c>
      <c r="J72" s="361" t="s">
        <v>136</v>
      </c>
      <c r="K72" s="361" t="s">
        <v>136</v>
      </c>
      <c r="L72" s="360">
        <v>8223</v>
      </c>
      <c r="M72" s="363">
        <v>0</v>
      </c>
      <c r="N72" s="363">
        <v>0</v>
      </c>
      <c r="O72" s="363">
        <v>0</v>
      </c>
      <c r="P72" s="364">
        <v>529</v>
      </c>
      <c r="Q72" s="363">
        <v>0</v>
      </c>
      <c r="R72" s="363">
        <v>0</v>
      </c>
      <c r="S72" s="363">
        <v>0</v>
      </c>
      <c r="T72" s="363">
        <v>0</v>
      </c>
      <c r="U72" s="363">
        <v>0</v>
      </c>
      <c r="V72" s="363">
        <v>0</v>
      </c>
      <c r="W72" s="363">
        <v>0</v>
      </c>
      <c r="X72" s="363">
        <v>0</v>
      </c>
      <c r="Y72" s="363">
        <v>0</v>
      </c>
      <c r="Z72" s="363">
        <v>0</v>
      </c>
      <c r="AA72" s="363">
        <v>0</v>
      </c>
      <c r="AB72" s="363">
        <v>0</v>
      </c>
      <c r="AC72" s="363">
        <v>0</v>
      </c>
      <c r="AD72" s="363">
        <v>0</v>
      </c>
      <c r="AE72" s="363">
        <v>0</v>
      </c>
      <c r="AF72" s="363">
        <v>0</v>
      </c>
      <c r="AG72" s="363">
        <v>0</v>
      </c>
      <c r="AH72" s="363">
        <v>0</v>
      </c>
      <c r="AI72" s="363">
        <v>0</v>
      </c>
      <c r="AJ72" s="363">
        <v>0</v>
      </c>
      <c r="AK72" s="363">
        <v>0</v>
      </c>
      <c r="AL72" s="363">
        <v>0</v>
      </c>
      <c r="AM72" s="363">
        <v>0</v>
      </c>
      <c r="AN72" s="363">
        <v>0</v>
      </c>
      <c r="AO72" s="363">
        <v>0</v>
      </c>
      <c r="AP72" s="363">
        <v>0</v>
      </c>
      <c r="AQ72" s="363">
        <v>0</v>
      </c>
      <c r="AR72" s="363">
        <v>0</v>
      </c>
      <c r="AS72" s="363">
        <v>0</v>
      </c>
      <c r="AT72" s="363">
        <v>0</v>
      </c>
      <c r="AU72" s="363">
        <v>0</v>
      </c>
      <c r="AV72" s="363">
        <v>0</v>
      </c>
      <c r="AW72" s="363">
        <v>0</v>
      </c>
      <c r="AX72" s="363">
        <v>0</v>
      </c>
      <c r="AY72" s="363">
        <v>0</v>
      </c>
      <c r="AZ72" s="363">
        <v>0</v>
      </c>
      <c r="BA72" s="363">
        <v>0</v>
      </c>
      <c r="BB72" s="363">
        <v>0</v>
      </c>
      <c r="BC72" s="363">
        <v>0</v>
      </c>
      <c r="BD72" s="363">
        <v>0</v>
      </c>
      <c r="BE72" s="363">
        <v>0</v>
      </c>
      <c r="BF72" s="363">
        <v>0</v>
      </c>
      <c r="BG72" s="363">
        <v>0</v>
      </c>
      <c r="BH72" s="363">
        <v>0</v>
      </c>
      <c r="BI72" s="363">
        <v>0</v>
      </c>
      <c r="BJ72" s="363">
        <v>0</v>
      </c>
      <c r="BK72" s="365">
        <v>30017</v>
      </c>
      <c r="BL72" s="479">
        <f t="shared" si="25"/>
        <v>68.861138861138855</v>
      </c>
      <c r="BM72" s="480">
        <f t="shared" si="25"/>
        <v>0.90287674623019087</v>
      </c>
      <c r="BN72" s="480">
        <f t="shared" si="26"/>
        <v>40.625888066963476</v>
      </c>
      <c r="BO72" s="480">
        <f t="shared" si="30"/>
        <v>46.787458126297118</v>
      </c>
      <c r="BP72" s="480">
        <f t="shared" si="31"/>
        <v>5.5053693066834306</v>
      </c>
      <c r="BQ72" s="481" t="s">
        <v>136</v>
      </c>
      <c r="BR72" s="481" t="s">
        <v>136</v>
      </c>
      <c r="BS72" s="481" t="s">
        <v>136</v>
      </c>
      <c r="BT72" s="480">
        <f t="shared" si="32"/>
        <v>7.0812845000559745</v>
      </c>
      <c r="BU72" s="389">
        <f t="shared" si="28"/>
        <v>100</v>
      </c>
      <c r="BV72" s="446"/>
    </row>
    <row r="73" spans="1:74" ht="8.4499999999999993" customHeight="1">
      <c r="A73" s="369">
        <v>31473</v>
      </c>
      <c r="B73" s="359">
        <v>170336</v>
      </c>
      <c r="C73" s="360">
        <v>104860</v>
      </c>
      <c r="D73" s="360">
        <v>734</v>
      </c>
      <c r="E73" s="362">
        <f t="shared" si="27"/>
        <v>104126</v>
      </c>
      <c r="F73" s="360">
        <v>45658</v>
      </c>
      <c r="G73" s="360">
        <v>41351</v>
      </c>
      <c r="H73" s="360">
        <v>2363</v>
      </c>
      <c r="I73" s="360">
        <v>8188</v>
      </c>
      <c r="J73" s="361" t="s">
        <v>136</v>
      </c>
      <c r="K73" s="361" t="s">
        <v>136</v>
      </c>
      <c r="L73" s="360">
        <v>6566</v>
      </c>
      <c r="M73" s="363">
        <v>0</v>
      </c>
      <c r="N73" s="363">
        <v>0</v>
      </c>
      <c r="O73" s="363">
        <v>0</v>
      </c>
      <c r="P73" s="364">
        <v>343</v>
      </c>
      <c r="Q73" s="363">
        <v>0</v>
      </c>
      <c r="R73" s="363">
        <v>0</v>
      </c>
      <c r="S73" s="363">
        <v>0</v>
      </c>
      <c r="T73" s="363">
        <v>0</v>
      </c>
      <c r="U73" s="363">
        <v>0</v>
      </c>
      <c r="V73" s="363">
        <v>0</v>
      </c>
      <c r="W73" s="363">
        <v>0</v>
      </c>
      <c r="X73" s="363">
        <v>0</v>
      </c>
      <c r="Y73" s="363">
        <v>0</v>
      </c>
      <c r="Z73" s="363">
        <v>0</v>
      </c>
      <c r="AA73" s="363">
        <v>0</v>
      </c>
      <c r="AB73" s="363">
        <v>0</v>
      </c>
      <c r="AC73" s="363">
        <v>0</v>
      </c>
      <c r="AD73" s="363">
        <v>0</v>
      </c>
      <c r="AE73" s="363">
        <v>0</v>
      </c>
      <c r="AF73" s="363">
        <v>0</v>
      </c>
      <c r="AG73" s="363">
        <v>0</v>
      </c>
      <c r="AH73" s="363">
        <v>0</v>
      </c>
      <c r="AI73" s="363">
        <v>0</v>
      </c>
      <c r="AJ73" s="363">
        <v>0</v>
      </c>
      <c r="AK73" s="363">
        <v>0</v>
      </c>
      <c r="AL73" s="363">
        <v>0</v>
      </c>
      <c r="AM73" s="363">
        <v>0</v>
      </c>
      <c r="AN73" s="363">
        <v>0</v>
      </c>
      <c r="AO73" s="363">
        <v>0</v>
      </c>
      <c r="AP73" s="363">
        <v>0</v>
      </c>
      <c r="AQ73" s="363">
        <v>0</v>
      </c>
      <c r="AR73" s="363">
        <v>0</v>
      </c>
      <c r="AS73" s="363">
        <v>0</v>
      </c>
      <c r="AT73" s="363">
        <v>0</v>
      </c>
      <c r="AU73" s="363">
        <v>0</v>
      </c>
      <c r="AV73" s="363">
        <v>0</v>
      </c>
      <c r="AW73" s="363">
        <v>0</v>
      </c>
      <c r="AX73" s="363">
        <v>0</v>
      </c>
      <c r="AY73" s="363">
        <v>0</v>
      </c>
      <c r="AZ73" s="363">
        <v>0</v>
      </c>
      <c r="BA73" s="363">
        <v>0</v>
      </c>
      <c r="BB73" s="363">
        <v>0</v>
      </c>
      <c r="BC73" s="363">
        <v>0</v>
      </c>
      <c r="BD73" s="363">
        <v>0</v>
      </c>
      <c r="BE73" s="363">
        <v>0</v>
      </c>
      <c r="BF73" s="363">
        <v>0</v>
      </c>
      <c r="BG73" s="363">
        <v>0</v>
      </c>
      <c r="BH73" s="363">
        <v>0</v>
      </c>
      <c r="BI73" s="363">
        <v>0</v>
      </c>
      <c r="BJ73" s="363">
        <v>0</v>
      </c>
      <c r="BK73" s="365">
        <v>31473</v>
      </c>
      <c r="BL73" s="479">
        <f t="shared" si="25"/>
        <v>61.560680067631033</v>
      </c>
      <c r="BM73" s="480">
        <f t="shared" si="25"/>
        <v>0.6999809269502193</v>
      </c>
      <c r="BN73" s="480">
        <f t="shared" si="26"/>
        <v>43.848798570962103</v>
      </c>
      <c r="BO73" s="480">
        <f t="shared" si="30"/>
        <v>39.712463745846378</v>
      </c>
      <c r="BP73" s="480">
        <f t="shared" si="31"/>
        <v>2.2693659604709682</v>
      </c>
      <c r="BQ73" s="480">
        <f t="shared" ref="BQ73:BQ78" si="33">I73/E73*100</f>
        <v>7.8635499298926295</v>
      </c>
      <c r="BR73" s="481" t="s">
        <v>136</v>
      </c>
      <c r="BS73" s="481" t="s">
        <v>136</v>
      </c>
      <c r="BT73" s="480">
        <v>6.3</v>
      </c>
      <c r="BU73" s="389">
        <f t="shared" si="28"/>
        <v>99.99417820717207</v>
      </c>
      <c r="BV73" s="446"/>
    </row>
    <row r="74" spans="1:74" ht="8.4499999999999993" customHeight="1">
      <c r="A74" s="369">
        <v>32957</v>
      </c>
      <c r="B74" s="359">
        <v>170408</v>
      </c>
      <c r="C74" s="360">
        <v>109539</v>
      </c>
      <c r="D74" s="360">
        <v>510</v>
      </c>
      <c r="E74" s="362">
        <f t="shared" si="27"/>
        <v>109029</v>
      </c>
      <c r="F74" s="360">
        <v>49186</v>
      </c>
      <c r="G74" s="360">
        <v>41883</v>
      </c>
      <c r="H74" s="360">
        <v>5877</v>
      </c>
      <c r="I74" s="360">
        <v>5962</v>
      </c>
      <c r="J74" s="361" t="s">
        <v>136</v>
      </c>
      <c r="K74" s="361" t="s">
        <v>136</v>
      </c>
      <c r="L74" s="360">
        <v>6121</v>
      </c>
      <c r="M74" s="364">
        <v>3393</v>
      </c>
      <c r="N74" s="363">
        <v>0</v>
      </c>
      <c r="O74" s="363">
        <v>0</v>
      </c>
      <c r="P74" s="363">
        <v>0</v>
      </c>
      <c r="Q74" s="363">
        <v>0</v>
      </c>
      <c r="R74" s="363">
        <v>0</v>
      </c>
      <c r="S74" s="363">
        <v>0</v>
      </c>
      <c r="T74" s="363">
        <v>0</v>
      </c>
      <c r="U74" s="363">
        <v>0</v>
      </c>
      <c r="V74" s="363">
        <v>0</v>
      </c>
      <c r="W74" s="363">
        <v>0</v>
      </c>
      <c r="X74" s="363">
        <v>0</v>
      </c>
      <c r="Y74" s="363">
        <v>0</v>
      </c>
      <c r="Z74" s="363">
        <v>0</v>
      </c>
      <c r="AA74" s="363">
        <v>0</v>
      </c>
      <c r="AB74" s="363">
        <v>0</v>
      </c>
      <c r="AC74" s="363">
        <v>0</v>
      </c>
      <c r="AD74" s="363">
        <v>0</v>
      </c>
      <c r="AE74" s="363">
        <v>0</v>
      </c>
      <c r="AF74" s="363">
        <v>0</v>
      </c>
      <c r="AG74" s="363">
        <v>0</v>
      </c>
      <c r="AH74" s="363">
        <v>0</v>
      </c>
      <c r="AI74" s="363">
        <v>0</v>
      </c>
      <c r="AJ74" s="363">
        <v>0</v>
      </c>
      <c r="AK74" s="363">
        <v>0</v>
      </c>
      <c r="AL74" s="363">
        <v>0</v>
      </c>
      <c r="AM74" s="363">
        <v>0</v>
      </c>
      <c r="AN74" s="363">
        <v>0</v>
      </c>
      <c r="AO74" s="363">
        <v>0</v>
      </c>
      <c r="AP74" s="363">
        <v>0</v>
      </c>
      <c r="AQ74" s="363">
        <v>0</v>
      </c>
      <c r="AR74" s="363">
        <v>0</v>
      </c>
      <c r="AS74" s="363">
        <v>0</v>
      </c>
      <c r="AT74" s="363">
        <v>0</v>
      </c>
      <c r="AU74" s="363">
        <v>0</v>
      </c>
      <c r="AV74" s="363">
        <v>0</v>
      </c>
      <c r="AW74" s="363">
        <v>0</v>
      </c>
      <c r="AX74" s="363">
        <v>0</v>
      </c>
      <c r="AY74" s="363">
        <v>0</v>
      </c>
      <c r="AZ74" s="363">
        <v>0</v>
      </c>
      <c r="BA74" s="363">
        <v>0</v>
      </c>
      <c r="BB74" s="363">
        <v>0</v>
      </c>
      <c r="BC74" s="363">
        <v>0</v>
      </c>
      <c r="BD74" s="363">
        <v>0</v>
      </c>
      <c r="BE74" s="363">
        <v>0</v>
      </c>
      <c r="BF74" s="363">
        <v>0</v>
      </c>
      <c r="BG74" s="363">
        <v>0</v>
      </c>
      <c r="BH74" s="363">
        <v>0</v>
      </c>
      <c r="BI74" s="363">
        <v>0</v>
      </c>
      <c r="BJ74" s="363">
        <v>0</v>
      </c>
      <c r="BK74" s="365">
        <v>32957</v>
      </c>
      <c r="BL74" s="479">
        <f t="shared" si="25"/>
        <v>64.280432843528473</v>
      </c>
      <c r="BM74" s="480">
        <f t="shared" si="25"/>
        <v>0.46558759893736473</v>
      </c>
      <c r="BN74" s="480">
        <f t="shared" si="26"/>
        <v>45.11276816259894</v>
      </c>
      <c r="BO74" s="480">
        <f t="shared" si="30"/>
        <v>38.414550257271003</v>
      </c>
      <c r="BP74" s="480">
        <f t="shared" si="31"/>
        <v>5.3903090003577026</v>
      </c>
      <c r="BQ74" s="480">
        <f t="shared" si="33"/>
        <v>5.4682699098405019</v>
      </c>
      <c r="BR74" s="481" t="s">
        <v>136</v>
      </c>
      <c r="BS74" s="481" t="s">
        <v>136</v>
      </c>
      <c r="BT74" s="480">
        <f t="shared" si="32"/>
        <v>5.614102669931853</v>
      </c>
      <c r="BU74" s="389">
        <f t="shared" si="28"/>
        <v>100</v>
      </c>
      <c r="BV74" s="446"/>
    </row>
    <row r="75" spans="1:74" ht="8.4499999999999993" customHeight="1">
      <c r="A75" s="369">
        <v>34413</v>
      </c>
      <c r="B75" s="359">
        <v>170837</v>
      </c>
      <c r="C75" s="360">
        <v>110692</v>
      </c>
      <c r="D75" s="360">
        <v>1130</v>
      </c>
      <c r="E75" s="362">
        <f t="shared" si="27"/>
        <v>109562</v>
      </c>
      <c r="F75" s="360">
        <v>45265</v>
      </c>
      <c r="G75" s="360">
        <v>34680</v>
      </c>
      <c r="H75" s="360">
        <v>3050</v>
      </c>
      <c r="I75" s="360">
        <v>11507</v>
      </c>
      <c r="J75" s="361" t="s">
        <v>136</v>
      </c>
      <c r="K75" s="361" t="s">
        <v>136</v>
      </c>
      <c r="L75" s="360">
        <v>15060</v>
      </c>
      <c r="M75" s="364">
        <v>4454</v>
      </c>
      <c r="N75" s="363">
        <v>0</v>
      </c>
      <c r="O75" s="363">
        <v>0</v>
      </c>
      <c r="P75" s="363">
        <v>0</v>
      </c>
      <c r="Q75" s="363">
        <v>0</v>
      </c>
      <c r="R75" s="363">
        <v>0</v>
      </c>
      <c r="S75" s="363">
        <v>0</v>
      </c>
      <c r="T75" s="363">
        <v>0</v>
      </c>
      <c r="U75" s="363">
        <v>0</v>
      </c>
      <c r="V75" s="363">
        <v>0</v>
      </c>
      <c r="W75" s="363">
        <v>0</v>
      </c>
      <c r="X75" s="363">
        <v>0</v>
      </c>
      <c r="Y75" s="363">
        <v>0</v>
      </c>
      <c r="Z75" s="363">
        <v>0</v>
      </c>
      <c r="AA75" s="363">
        <v>0</v>
      </c>
      <c r="AB75" s="363">
        <v>0</v>
      </c>
      <c r="AC75" s="363">
        <v>0</v>
      </c>
      <c r="AD75" s="363">
        <v>0</v>
      </c>
      <c r="AE75" s="363">
        <v>0</v>
      </c>
      <c r="AF75" s="363">
        <v>0</v>
      </c>
      <c r="AG75" s="363">
        <v>0</v>
      </c>
      <c r="AH75" s="363">
        <v>0</v>
      </c>
      <c r="AI75" s="363">
        <v>0</v>
      </c>
      <c r="AJ75" s="363">
        <v>0</v>
      </c>
      <c r="AK75" s="363">
        <v>0</v>
      </c>
      <c r="AL75" s="363">
        <v>0</v>
      </c>
      <c r="AM75" s="363">
        <v>0</v>
      </c>
      <c r="AN75" s="363">
        <v>0</v>
      </c>
      <c r="AO75" s="363">
        <v>0</v>
      </c>
      <c r="AP75" s="363">
        <v>0</v>
      </c>
      <c r="AQ75" s="363">
        <v>0</v>
      </c>
      <c r="AR75" s="363">
        <v>0</v>
      </c>
      <c r="AS75" s="363">
        <v>0</v>
      </c>
      <c r="AT75" s="363">
        <v>0</v>
      </c>
      <c r="AU75" s="363">
        <v>0</v>
      </c>
      <c r="AV75" s="363">
        <v>0</v>
      </c>
      <c r="AW75" s="363">
        <v>0</v>
      </c>
      <c r="AX75" s="363">
        <v>0</v>
      </c>
      <c r="AY75" s="363">
        <v>0</v>
      </c>
      <c r="AZ75" s="363">
        <v>0</v>
      </c>
      <c r="BA75" s="363">
        <v>0</v>
      </c>
      <c r="BB75" s="363">
        <v>0</v>
      </c>
      <c r="BC75" s="363">
        <v>0</v>
      </c>
      <c r="BD75" s="363">
        <v>0</v>
      </c>
      <c r="BE75" s="363">
        <v>0</v>
      </c>
      <c r="BF75" s="363">
        <v>0</v>
      </c>
      <c r="BG75" s="363">
        <v>0</v>
      </c>
      <c r="BH75" s="363">
        <v>0</v>
      </c>
      <c r="BI75" s="363">
        <v>0</v>
      </c>
      <c r="BJ75" s="363">
        <v>0</v>
      </c>
      <c r="BK75" s="365">
        <v>34413</v>
      </c>
      <c r="BL75" s="479">
        <f t="shared" si="25"/>
        <v>64.793926374263194</v>
      </c>
      <c r="BM75" s="480">
        <f t="shared" si="25"/>
        <v>1.0208506486466953</v>
      </c>
      <c r="BN75" s="480">
        <f t="shared" si="26"/>
        <v>41.314506854566361</v>
      </c>
      <c r="BO75" s="480">
        <f t="shared" si="30"/>
        <v>31.65331045435461</v>
      </c>
      <c r="BP75" s="480">
        <f t="shared" si="31"/>
        <v>2.7838119055877035</v>
      </c>
      <c r="BQ75" s="480">
        <f t="shared" si="33"/>
        <v>10.502729048392691</v>
      </c>
      <c r="BR75" s="481" t="s">
        <v>136</v>
      </c>
      <c r="BS75" s="481" t="s">
        <v>136</v>
      </c>
      <c r="BT75" s="480">
        <f t="shared" si="32"/>
        <v>13.74564173709863</v>
      </c>
      <c r="BU75" s="389">
        <f t="shared" si="28"/>
        <v>100</v>
      </c>
      <c r="BV75" s="446"/>
    </row>
    <row r="76" spans="1:74" ht="8.4499999999999993" customHeight="1">
      <c r="A76" s="369">
        <v>35876</v>
      </c>
      <c r="B76" s="359">
        <v>172660</v>
      </c>
      <c r="C76" s="360">
        <v>98971</v>
      </c>
      <c r="D76" s="360">
        <v>901</v>
      </c>
      <c r="E76" s="362">
        <f t="shared" si="27"/>
        <v>98070</v>
      </c>
      <c r="F76" s="360">
        <v>40414</v>
      </c>
      <c r="G76" s="360">
        <v>37359</v>
      </c>
      <c r="H76" s="360">
        <v>2954</v>
      </c>
      <c r="I76" s="360">
        <v>7700</v>
      </c>
      <c r="J76" s="361" t="s">
        <v>136</v>
      </c>
      <c r="K76" s="361" t="s">
        <v>136</v>
      </c>
      <c r="L76" s="360">
        <v>9643</v>
      </c>
      <c r="M76" s="363">
        <v>0</v>
      </c>
      <c r="N76" s="363">
        <v>0</v>
      </c>
      <c r="O76" s="363">
        <v>0</v>
      </c>
      <c r="P76" s="363">
        <v>0</v>
      </c>
      <c r="Q76" s="363">
        <v>0</v>
      </c>
      <c r="R76" s="363">
        <v>0</v>
      </c>
      <c r="S76" s="363">
        <v>0</v>
      </c>
      <c r="T76" s="363">
        <v>0</v>
      </c>
      <c r="U76" s="363">
        <v>0</v>
      </c>
      <c r="V76" s="363">
        <v>0</v>
      </c>
      <c r="W76" s="363">
        <v>0</v>
      </c>
      <c r="X76" s="363">
        <v>0</v>
      </c>
      <c r="Y76" s="363">
        <v>0</v>
      </c>
      <c r="Z76" s="363">
        <v>0</v>
      </c>
      <c r="AA76" s="363">
        <v>0</v>
      </c>
      <c r="AB76" s="363">
        <v>0</v>
      </c>
      <c r="AC76" s="363">
        <v>0</v>
      </c>
      <c r="AD76" s="363">
        <v>0</v>
      </c>
      <c r="AE76" s="363">
        <v>0</v>
      </c>
      <c r="AF76" s="363">
        <v>0</v>
      </c>
      <c r="AG76" s="363">
        <v>0</v>
      </c>
      <c r="AH76" s="363">
        <v>0</v>
      </c>
      <c r="AI76" s="363">
        <v>0</v>
      </c>
      <c r="AJ76" s="363">
        <v>0</v>
      </c>
      <c r="AK76" s="363">
        <v>0</v>
      </c>
      <c r="AL76" s="363">
        <v>0</v>
      </c>
      <c r="AM76" s="363">
        <v>0</v>
      </c>
      <c r="AN76" s="363">
        <v>0</v>
      </c>
      <c r="AO76" s="363">
        <v>0</v>
      </c>
      <c r="AP76" s="363">
        <v>0</v>
      </c>
      <c r="AQ76" s="363">
        <v>0</v>
      </c>
      <c r="AR76" s="363">
        <v>0</v>
      </c>
      <c r="AS76" s="363">
        <v>0</v>
      </c>
      <c r="AT76" s="363">
        <v>0</v>
      </c>
      <c r="AU76" s="363">
        <v>0</v>
      </c>
      <c r="AV76" s="363">
        <v>0</v>
      </c>
      <c r="AW76" s="363">
        <v>0</v>
      </c>
      <c r="AX76" s="363">
        <v>0</v>
      </c>
      <c r="AY76" s="363">
        <v>0</v>
      </c>
      <c r="AZ76" s="363">
        <v>0</v>
      </c>
      <c r="BA76" s="363">
        <v>0</v>
      </c>
      <c r="BB76" s="363">
        <v>0</v>
      </c>
      <c r="BC76" s="363">
        <v>0</v>
      </c>
      <c r="BD76" s="363">
        <v>0</v>
      </c>
      <c r="BE76" s="363">
        <v>0</v>
      </c>
      <c r="BF76" s="363">
        <v>0</v>
      </c>
      <c r="BG76" s="363">
        <v>0</v>
      </c>
      <c r="BH76" s="363">
        <v>0</v>
      </c>
      <c r="BI76" s="363">
        <v>0</v>
      </c>
      <c r="BJ76" s="363">
        <v>0</v>
      </c>
      <c r="BK76" s="365">
        <v>35876</v>
      </c>
      <c r="BL76" s="479">
        <f t="shared" si="25"/>
        <v>57.321325147689095</v>
      </c>
      <c r="BM76" s="480">
        <f t="shared" si="25"/>
        <v>0.91036768346283259</v>
      </c>
      <c r="BN76" s="480">
        <f t="shared" si="26"/>
        <v>41.209340267156115</v>
      </c>
      <c r="BO76" s="480">
        <f t="shared" si="30"/>
        <v>38.094218415417558</v>
      </c>
      <c r="BP76" s="480">
        <f t="shared" si="31"/>
        <v>3.0121341898643825</v>
      </c>
      <c r="BQ76" s="480">
        <f t="shared" si="33"/>
        <v>7.8515346181299073</v>
      </c>
      <c r="BR76" s="481" t="s">
        <v>136</v>
      </c>
      <c r="BS76" s="481" t="s">
        <v>136</v>
      </c>
      <c r="BT76" s="480">
        <f t="shared" si="32"/>
        <v>9.8327725094320382</v>
      </c>
      <c r="BU76" s="389">
        <f t="shared" si="28"/>
        <v>100</v>
      </c>
      <c r="BV76" s="446"/>
    </row>
    <row r="77" spans="1:74" ht="8.4499999999999993" customHeight="1">
      <c r="A77" s="369">
        <v>37682</v>
      </c>
      <c r="B77" s="359">
        <v>171420</v>
      </c>
      <c r="C77" s="360">
        <v>86336</v>
      </c>
      <c r="D77" s="360">
        <v>1033</v>
      </c>
      <c r="E77" s="362">
        <v>85303</v>
      </c>
      <c r="F77" s="360">
        <v>27647</v>
      </c>
      <c r="G77" s="360">
        <v>42690</v>
      </c>
      <c r="H77" s="360">
        <v>4450</v>
      </c>
      <c r="I77" s="360">
        <v>7871</v>
      </c>
      <c r="J77" s="361" t="s">
        <v>136</v>
      </c>
      <c r="K77" s="361" t="s">
        <v>136</v>
      </c>
      <c r="L77" s="360">
        <v>2645</v>
      </c>
      <c r="M77" s="363">
        <v>0</v>
      </c>
      <c r="N77" s="363">
        <v>0</v>
      </c>
      <c r="O77" s="363">
        <v>0</v>
      </c>
      <c r="P77" s="363">
        <v>0</v>
      </c>
      <c r="Q77" s="363">
        <v>0</v>
      </c>
      <c r="R77" s="363">
        <v>0</v>
      </c>
      <c r="S77" s="363">
        <v>0</v>
      </c>
      <c r="T77" s="363">
        <v>0</v>
      </c>
      <c r="U77" s="363">
        <v>0</v>
      </c>
      <c r="V77" s="363">
        <v>0</v>
      </c>
      <c r="W77" s="363">
        <v>0</v>
      </c>
      <c r="X77" s="363">
        <v>0</v>
      </c>
      <c r="Y77" s="363">
        <v>0</v>
      </c>
      <c r="Z77" s="363">
        <v>0</v>
      </c>
      <c r="AA77" s="363">
        <v>0</v>
      </c>
      <c r="AB77" s="363">
        <v>0</v>
      </c>
      <c r="AC77" s="363">
        <v>0</v>
      </c>
      <c r="AD77" s="363">
        <v>0</v>
      </c>
      <c r="AE77" s="363">
        <v>0</v>
      </c>
      <c r="AF77" s="363">
        <v>0</v>
      </c>
      <c r="AG77" s="363">
        <v>0</v>
      </c>
      <c r="AH77" s="363">
        <v>0</v>
      </c>
      <c r="AI77" s="363">
        <v>0</v>
      </c>
      <c r="AJ77" s="363">
        <v>0</v>
      </c>
      <c r="AK77" s="363">
        <v>0</v>
      </c>
      <c r="AL77" s="363">
        <v>0</v>
      </c>
      <c r="AM77" s="363">
        <v>0</v>
      </c>
      <c r="AN77" s="363">
        <v>0</v>
      </c>
      <c r="AO77" s="363">
        <v>0</v>
      </c>
      <c r="AP77" s="363">
        <v>0</v>
      </c>
      <c r="AQ77" s="363">
        <v>0</v>
      </c>
      <c r="AR77" s="363">
        <v>0</v>
      </c>
      <c r="AS77" s="363">
        <v>0</v>
      </c>
      <c r="AT77" s="363">
        <v>0</v>
      </c>
      <c r="AU77" s="363">
        <v>0</v>
      </c>
      <c r="AV77" s="363">
        <v>0</v>
      </c>
      <c r="AW77" s="363">
        <v>0</v>
      </c>
      <c r="AX77" s="363">
        <v>0</v>
      </c>
      <c r="AY77" s="363">
        <v>0</v>
      </c>
      <c r="AZ77" s="363">
        <v>0</v>
      </c>
      <c r="BA77" s="363">
        <v>0</v>
      </c>
      <c r="BB77" s="363">
        <v>0</v>
      </c>
      <c r="BC77" s="363">
        <v>0</v>
      </c>
      <c r="BD77" s="363">
        <v>0</v>
      </c>
      <c r="BE77" s="363">
        <v>0</v>
      </c>
      <c r="BF77" s="363">
        <v>0</v>
      </c>
      <c r="BG77" s="363">
        <v>0</v>
      </c>
      <c r="BH77" s="363">
        <v>0</v>
      </c>
      <c r="BI77" s="363">
        <v>0</v>
      </c>
      <c r="BJ77" s="363">
        <v>0</v>
      </c>
      <c r="BK77" s="365">
        <f>A77</f>
        <v>37682</v>
      </c>
      <c r="BL77" s="479">
        <f t="shared" si="25"/>
        <v>50.365184925912963</v>
      </c>
      <c r="BM77" s="480">
        <f t="shared" si="25"/>
        <v>1.1964881393624907</v>
      </c>
      <c r="BN77" s="480">
        <f t="shared" si="26"/>
        <v>32.410348991242984</v>
      </c>
      <c r="BO77" s="480">
        <f t="shared" si="30"/>
        <v>50.045133230953184</v>
      </c>
      <c r="BP77" s="480">
        <f t="shared" si="31"/>
        <v>5.2166981231609677</v>
      </c>
      <c r="BQ77" s="480">
        <f t="shared" si="33"/>
        <v>9.227108073573028</v>
      </c>
      <c r="BR77" s="480">
        <v>1.8</v>
      </c>
      <c r="BS77" s="481" t="s">
        <v>136</v>
      </c>
      <c r="BT77" s="480">
        <f>L77/E77*100-1.8</f>
        <v>1.3007115810698331</v>
      </c>
      <c r="BU77" s="389">
        <f t="shared" si="28"/>
        <v>99.999999999999986</v>
      </c>
      <c r="BV77" s="446"/>
    </row>
    <row r="78" spans="1:74" ht="8.4499999999999993" customHeight="1">
      <c r="A78" s="378">
        <v>39593</v>
      </c>
      <c r="B78" s="368">
        <v>174677</v>
      </c>
      <c r="C78" s="360">
        <v>72686</v>
      </c>
      <c r="D78" s="360">
        <v>1328</v>
      </c>
      <c r="E78" s="362">
        <v>71358</v>
      </c>
      <c r="F78" s="360">
        <v>20509</v>
      </c>
      <c r="G78" s="360">
        <v>18195</v>
      </c>
      <c r="H78" s="360">
        <v>5993</v>
      </c>
      <c r="I78" s="360">
        <v>8256</v>
      </c>
      <c r="J78" s="360">
        <v>8345</v>
      </c>
      <c r="K78" s="361" t="s">
        <v>136</v>
      </c>
      <c r="L78" s="360">
        <v>10060</v>
      </c>
      <c r="M78" s="363">
        <v>0</v>
      </c>
      <c r="N78" s="363">
        <v>0</v>
      </c>
      <c r="O78" s="363">
        <v>0</v>
      </c>
      <c r="P78" s="363">
        <v>0</v>
      </c>
      <c r="Q78" s="363">
        <v>0</v>
      </c>
      <c r="R78" s="363">
        <v>0</v>
      </c>
      <c r="S78" s="363">
        <v>0</v>
      </c>
      <c r="T78" s="363">
        <v>0</v>
      </c>
      <c r="U78" s="363">
        <v>0</v>
      </c>
      <c r="V78" s="363">
        <v>0</v>
      </c>
      <c r="W78" s="363">
        <v>0</v>
      </c>
      <c r="X78" s="363">
        <v>25</v>
      </c>
      <c r="Y78" s="363">
        <v>0</v>
      </c>
      <c r="Z78" s="363">
        <v>0</v>
      </c>
      <c r="AA78" s="363">
        <v>0</v>
      </c>
      <c r="AB78" s="363">
        <v>0</v>
      </c>
      <c r="AC78" s="363">
        <v>0</v>
      </c>
      <c r="AD78" s="363">
        <v>0</v>
      </c>
      <c r="AE78" s="363">
        <v>0</v>
      </c>
      <c r="AF78" s="363">
        <v>0</v>
      </c>
      <c r="AG78" s="363">
        <v>0</v>
      </c>
      <c r="AH78" s="363">
        <v>0</v>
      </c>
      <c r="AI78" s="363">
        <v>0</v>
      </c>
      <c r="AJ78" s="363">
        <v>0</v>
      </c>
      <c r="AK78" s="363">
        <v>0</v>
      </c>
      <c r="AL78" s="363">
        <v>0</v>
      </c>
      <c r="AM78" s="363">
        <v>0</v>
      </c>
      <c r="AN78" s="363">
        <v>0</v>
      </c>
      <c r="AO78" s="363">
        <v>0</v>
      </c>
      <c r="AP78" s="363">
        <v>0</v>
      </c>
      <c r="AQ78" s="363">
        <v>0</v>
      </c>
      <c r="AR78" s="363">
        <v>0</v>
      </c>
      <c r="AS78" s="363">
        <v>0</v>
      </c>
      <c r="AT78" s="363">
        <v>0</v>
      </c>
      <c r="AU78" s="363">
        <v>0</v>
      </c>
      <c r="AV78" s="363">
        <v>0</v>
      </c>
      <c r="AW78" s="363">
        <v>0</v>
      </c>
      <c r="AX78" s="363">
        <v>0</v>
      </c>
      <c r="AY78" s="363">
        <v>0</v>
      </c>
      <c r="AZ78" s="363">
        <v>0</v>
      </c>
      <c r="BA78" s="363">
        <v>0</v>
      </c>
      <c r="BB78" s="385">
        <v>8040</v>
      </c>
      <c r="BC78" s="363">
        <v>0</v>
      </c>
      <c r="BD78" s="363">
        <v>0</v>
      </c>
      <c r="BE78" s="363">
        <v>100</v>
      </c>
      <c r="BF78" s="363">
        <v>0</v>
      </c>
      <c r="BG78" s="363">
        <v>0</v>
      </c>
      <c r="BH78" s="363">
        <v>0</v>
      </c>
      <c r="BI78" s="363">
        <v>0</v>
      </c>
      <c r="BJ78" s="363">
        <v>0</v>
      </c>
      <c r="BK78" s="365">
        <f>A78</f>
        <v>39593</v>
      </c>
      <c r="BL78" s="479">
        <f t="shared" si="25"/>
        <v>41.61166037887071</v>
      </c>
      <c r="BM78" s="480">
        <f t="shared" si="25"/>
        <v>1.8270368434086346</v>
      </c>
      <c r="BN78" s="480">
        <f t="shared" si="26"/>
        <v>28.740996104150902</v>
      </c>
      <c r="BO78" s="480">
        <f>G78/E78*100</f>
        <v>25.498192213907338</v>
      </c>
      <c r="BP78" s="480">
        <f>H78/E78*100</f>
        <v>8.3984977157431544</v>
      </c>
      <c r="BQ78" s="480">
        <f t="shared" si="33"/>
        <v>11.569830993021105</v>
      </c>
      <c r="BR78" s="480">
        <f>J78/E78*100</f>
        <v>11.694554219568934</v>
      </c>
      <c r="BS78" s="481" t="s">
        <v>136</v>
      </c>
      <c r="BT78" s="480">
        <f t="shared" si="32"/>
        <v>14.097928753608565</v>
      </c>
      <c r="BU78" s="389">
        <f t="shared" si="28"/>
        <v>100</v>
      </c>
      <c r="BV78" s="446"/>
    </row>
    <row r="79" spans="1:74" ht="8.4499999999999993" customHeight="1">
      <c r="A79" s="378">
        <v>41420</v>
      </c>
      <c r="B79" s="368">
        <v>175620</v>
      </c>
      <c r="C79" s="360">
        <v>65139</v>
      </c>
      <c r="D79" s="360">
        <v>964</v>
      </c>
      <c r="E79" s="362">
        <v>64175</v>
      </c>
      <c r="F79" s="360">
        <v>21693</v>
      </c>
      <c r="G79" s="360">
        <v>20530</v>
      </c>
      <c r="H79" s="360">
        <v>2029</v>
      </c>
      <c r="I79" s="360">
        <v>10605</v>
      </c>
      <c r="J79" s="360">
        <v>2522</v>
      </c>
      <c r="K79" s="361" t="s">
        <v>136</v>
      </c>
      <c r="L79" s="360">
        <v>6796</v>
      </c>
      <c r="M79" s="363">
        <v>0</v>
      </c>
      <c r="N79" s="363">
        <v>0</v>
      </c>
      <c r="O79" s="363">
        <v>0</v>
      </c>
      <c r="P79" s="363">
        <v>0</v>
      </c>
      <c r="Q79" s="363">
        <v>0</v>
      </c>
      <c r="R79" s="363">
        <v>0</v>
      </c>
      <c r="S79" s="363">
        <v>0</v>
      </c>
      <c r="T79" s="363">
        <v>0</v>
      </c>
      <c r="U79" s="363">
        <v>0</v>
      </c>
      <c r="V79" s="363">
        <v>0</v>
      </c>
      <c r="W79" s="363">
        <v>0</v>
      </c>
      <c r="X79" s="363">
        <v>0</v>
      </c>
      <c r="Y79" s="363">
        <v>0</v>
      </c>
      <c r="Z79" s="363">
        <v>0</v>
      </c>
      <c r="AA79" s="363">
        <v>0</v>
      </c>
      <c r="AB79" s="363">
        <v>0</v>
      </c>
      <c r="AC79" s="363">
        <v>0</v>
      </c>
      <c r="AD79" s="363">
        <v>0</v>
      </c>
      <c r="AE79" s="363">
        <v>0</v>
      </c>
      <c r="AF79" s="363">
        <v>0</v>
      </c>
      <c r="AG79" s="363">
        <v>0</v>
      </c>
      <c r="AH79" s="363">
        <v>0</v>
      </c>
      <c r="AI79" s="363">
        <v>0</v>
      </c>
      <c r="AJ79" s="363">
        <v>0</v>
      </c>
      <c r="AK79" s="363">
        <v>0</v>
      </c>
      <c r="AL79" s="363">
        <v>0</v>
      </c>
      <c r="AM79" s="363">
        <v>977</v>
      </c>
      <c r="AN79" s="363">
        <v>0</v>
      </c>
      <c r="AO79" s="385">
        <v>1721</v>
      </c>
      <c r="AP79" s="363">
        <v>0</v>
      </c>
      <c r="AQ79" s="363">
        <v>0</v>
      </c>
      <c r="AR79" s="363">
        <v>0</v>
      </c>
      <c r="AS79" s="363">
        <v>0</v>
      </c>
      <c r="AT79" s="363">
        <v>0</v>
      </c>
      <c r="AU79" s="363">
        <v>0</v>
      </c>
      <c r="AV79" s="363">
        <v>0</v>
      </c>
      <c r="AW79" s="363">
        <v>0</v>
      </c>
      <c r="AX79" s="363">
        <v>0</v>
      </c>
      <c r="AY79" s="363">
        <v>0</v>
      </c>
      <c r="AZ79" s="363">
        <v>0</v>
      </c>
      <c r="BA79" s="363">
        <v>0</v>
      </c>
      <c r="BB79" s="363">
        <v>0</v>
      </c>
      <c r="BC79" s="363">
        <v>0</v>
      </c>
      <c r="BD79" s="363">
        <v>149</v>
      </c>
      <c r="BE79" s="363">
        <v>27</v>
      </c>
      <c r="BF79" s="363">
        <v>831</v>
      </c>
      <c r="BG79" s="363">
        <v>0</v>
      </c>
      <c r="BH79" s="363">
        <v>0</v>
      </c>
      <c r="BI79" s="363">
        <v>0</v>
      </c>
      <c r="BJ79" s="363">
        <v>0</v>
      </c>
      <c r="BK79" s="365">
        <f>A79</f>
        <v>41420</v>
      </c>
      <c r="BL79" s="479">
        <v>37.1</v>
      </c>
      <c r="BM79" s="480">
        <v>1.47</v>
      </c>
      <c r="BN79" s="480">
        <f t="shared" si="26"/>
        <v>33.802882742500969</v>
      </c>
      <c r="BO79" s="480">
        <f>G79/E79*100</f>
        <v>31.990650564861706</v>
      </c>
      <c r="BP79" s="480">
        <f>H79/E79*100</f>
        <v>3.1616673159329958</v>
      </c>
      <c r="BQ79" s="480">
        <f>I79/E79*100</f>
        <v>16.525126606934165</v>
      </c>
      <c r="BR79" s="480">
        <f>J79/E79*100</f>
        <v>3.9298792364627975</v>
      </c>
      <c r="BS79" s="481" t="s">
        <v>136</v>
      </c>
      <c r="BT79" s="480">
        <f t="shared" si="32"/>
        <v>10.589793533307363</v>
      </c>
      <c r="BU79" s="389">
        <f t="shared" si="28"/>
        <v>100</v>
      </c>
      <c r="BV79" s="446"/>
    </row>
    <row r="80" spans="1:74" ht="8.4499999999999993" customHeight="1">
      <c r="A80" s="378">
        <v>43226</v>
      </c>
      <c r="B80" s="368">
        <v>175725</v>
      </c>
      <c r="C80" s="360">
        <v>60255</v>
      </c>
      <c r="D80" s="386"/>
      <c r="E80" s="387"/>
      <c r="F80" s="386"/>
      <c r="G80" s="386"/>
      <c r="H80" s="386"/>
      <c r="I80" s="386"/>
      <c r="J80" s="386"/>
      <c r="K80" s="388"/>
      <c r="L80" s="386"/>
      <c r="M80" s="363"/>
      <c r="N80" s="363"/>
      <c r="O80" s="363"/>
      <c r="P80" s="363"/>
      <c r="Q80" s="363"/>
      <c r="R80" s="363"/>
      <c r="S80" s="363"/>
      <c r="T80" s="363"/>
      <c r="U80" s="363"/>
      <c r="V80" s="363"/>
      <c r="W80" s="363"/>
      <c r="X80" s="363"/>
      <c r="Y80" s="363"/>
      <c r="Z80" s="363"/>
      <c r="AA80" s="363"/>
      <c r="AB80" s="363"/>
      <c r="AC80" s="363"/>
      <c r="AD80" s="363"/>
      <c r="AE80" s="363"/>
      <c r="AF80" s="363"/>
      <c r="AG80" s="363"/>
      <c r="AH80" s="363"/>
      <c r="AI80" s="363"/>
      <c r="AJ80" s="363"/>
      <c r="AK80" s="363"/>
      <c r="AL80" s="363"/>
      <c r="AM80" s="363"/>
      <c r="AN80" s="363"/>
      <c r="AO80" s="385"/>
      <c r="AP80" s="363"/>
      <c r="AQ80" s="363"/>
      <c r="AR80" s="363"/>
      <c r="AS80" s="363"/>
      <c r="AT80" s="363"/>
      <c r="AU80" s="363"/>
      <c r="AV80" s="363"/>
      <c r="AW80" s="363"/>
      <c r="AX80" s="363"/>
      <c r="AY80" s="363"/>
      <c r="AZ80" s="363"/>
      <c r="BA80" s="363"/>
      <c r="BB80" s="363"/>
      <c r="BC80" s="363"/>
      <c r="BD80" s="363"/>
      <c r="BE80" s="363"/>
      <c r="BF80" s="363"/>
      <c r="BG80" s="363"/>
      <c r="BH80" s="363"/>
      <c r="BI80" s="363"/>
      <c r="BJ80" s="363"/>
      <c r="BK80" s="365">
        <f>A80</f>
        <v>43226</v>
      </c>
      <c r="BL80" s="479">
        <v>34.299999999999997</v>
      </c>
      <c r="BM80" s="480">
        <v>0.9</v>
      </c>
      <c r="BN80" s="480">
        <v>27.6</v>
      </c>
      <c r="BO80" s="480">
        <v>24.7</v>
      </c>
      <c r="BP80" s="480">
        <v>4.2</v>
      </c>
      <c r="BQ80" s="480">
        <v>15.4</v>
      </c>
      <c r="BR80" s="480">
        <v>4.9000000000000004</v>
      </c>
      <c r="BS80" s="480">
        <v>5.0999999999999996</v>
      </c>
      <c r="BT80" s="480">
        <v>18.100000000000001</v>
      </c>
      <c r="BU80" s="389">
        <f>SUM(BN80:BT80)</f>
        <v>100</v>
      </c>
      <c r="BV80" s="446"/>
    </row>
    <row r="81" spans="1:74" ht="8.4499999999999993" customHeight="1">
      <c r="A81" s="378">
        <v>45060</v>
      </c>
      <c r="B81" s="368">
        <v>173810</v>
      </c>
      <c r="C81" s="360">
        <v>72238</v>
      </c>
      <c r="D81" s="386"/>
      <c r="E81" s="387"/>
      <c r="F81" s="386"/>
      <c r="G81" s="386"/>
      <c r="H81" s="386"/>
      <c r="I81" s="386"/>
      <c r="J81" s="386"/>
      <c r="K81" s="388"/>
      <c r="L81" s="386"/>
      <c r="M81" s="363"/>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63"/>
      <c r="AK81" s="363"/>
      <c r="AL81" s="363"/>
      <c r="AM81" s="363"/>
      <c r="AN81" s="363"/>
      <c r="AO81" s="385"/>
      <c r="AP81" s="363"/>
      <c r="AQ81" s="363"/>
      <c r="AR81" s="363"/>
      <c r="AS81" s="363"/>
      <c r="AT81" s="363"/>
      <c r="AU81" s="363"/>
      <c r="AV81" s="363"/>
      <c r="AW81" s="363"/>
      <c r="AX81" s="363"/>
      <c r="AY81" s="363"/>
      <c r="AZ81" s="363"/>
      <c r="BA81" s="363"/>
      <c r="BB81" s="363"/>
      <c r="BC81" s="363"/>
      <c r="BD81" s="363"/>
      <c r="BE81" s="363"/>
      <c r="BF81" s="363"/>
      <c r="BG81" s="363"/>
      <c r="BH81" s="363"/>
      <c r="BI81" s="363"/>
      <c r="BJ81" s="363"/>
      <c r="BK81" s="365">
        <f>A81</f>
        <v>45060</v>
      </c>
      <c r="BL81" s="479">
        <v>41.6</v>
      </c>
      <c r="BM81" s="480">
        <v>1.3</v>
      </c>
      <c r="BN81" s="480">
        <v>23</v>
      </c>
      <c r="BO81" s="480">
        <v>23.9</v>
      </c>
      <c r="BP81" s="480">
        <v>5.6</v>
      </c>
      <c r="BQ81" s="480">
        <v>22.6</v>
      </c>
      <c r="BR81" s="480">
        <v>3.1</v>
      </c>
      <c r="BS81" s="480">
        <v>8.6</v>
      </c>
      <c r="BT81" s="480">
        <v>13.2</v>
      </c>
      <c r="BU81" s="389">
        <f>SUM(BN81:BT81)</f>
        <v>99.999999999999986</v>
      </c>
      <c r="BV81" s="446"/>
    </row>
    <row r="82" spans="1:74" s="48" customFormat="1" ht="12.75" customHeight="1">
      <c r="A82" s="391" t="s">
        <v>647</v>
      </c>
      <c r="B82" s="392"/>
      <c r="C82" s="393"/>
      <c r="D82" s="392"/>
      <c r="E82" s="394"/>
      <c r="F82" s="392"/>
      <c r="G82" s="392"/>
      <c r="H82" s="392"/>
      <c r="I82" s="392"/>
      <c r="J82" s="392"/>
      <c r="K82" s="392"/>
      <c r="L82" s="392"/>
      <c r="M82" s="392"/>
      <c r="N82" s="392"/>
      <c r="O82" s="392"/>
      <c r="P82" s="392"/>
      <c r="Q82" s="392"/>
      <c r="R82" s="392"/>
      <c r="S82" s="392"/>
      <c r="T82" s="392"/>
      <c r="U82" s="395"/>
      <c r="V82" s="395"/>
      <c r="W82" s="395"/>
      <c r="X82" s="392"/>
      <c r="Y82" s="392"/>
      <c r="Z82" s="392"/>
      <c r="AA82" s="392"/>
      <c r="AB82" s="392"/>
      <c r="AC82" s="392"/>
      <c r="AD82" s="392"/>
      <c r="AE82" s="392"/>
      <c r="AF82" s="392"/>
      <c r="AG82" s="392"/>
      <c r="AH82" s="392"/>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3"/>
      <c r="BL82" s="393"/>
      <c r="BM82" s="393"/>
      <c r="BN82" s="393"/>
      <c r="BO82" s="393"/>
      <c r="BQ82" s="396"/>
      <c r="BR82" s="393"/>
      <c r="BS82" s="393"/>
      <c r="BT82" s="397"/>
      <c r="BV82" s="446"/>
    </row>
    <row r="83" spans="1:74" s="48" customFormat="1" ht="11.25" customHeight="1">
      <c r="A83" s="396" t="s">
        <v>648</v>
      </c>
      <c r="B83" s="393"/>
      <c r="C83" s="393"/>
      <c r="D83" s="393"/>
      <c r="E83" s="398"/>
      <c r="F83" s="393"/>
      <c r="G83" s="393"/>
      <c r="H83" s="393"/>
      <c r="I83" s="393"/>
      <c r="J83" s="393"/>
      <c r="K83" s="393"/>
      <c r="L83" s="393"/>
      <c r="M83" s="393"/>
      <c r="N83" s="393"/>
      <c r="O83" s="393"/>
      <c r="P83" s="393"/>
      <c r="Q83" s="393"/>
      <c r="R83" s="393"/>
      <c r="S83" s="393"/>
      <c r="T83" s="393"/>
      <c r="U83" s="393"/>
      <c r="V83" s="393"/>
      <c r="W83" s="393"/>
      <c r="X83" s="393"/>
      <c r="Y83" s="393"/>
      <c r="Z83" s="393"/>
      <c r="AA83" s="393"/>
      <c r="AB83" s="393"/>
      <c r="AC83" s="393"/>
      <c r="AD83" s="393"/>
      <c r="AE83" s="393"/>
      <c r="AF83" s="393"/>
      <c r="AG83" s="393"/>
      <c r="AH83" s="393"/>
      <c r="AI83" s="393"/>
      <c r="AJ83" s="393"/>
      <c r="AK83" s="393"/>
      <c r="AL83" s="393"/>
      <c r="AM83" s="393"/>
      <c r="AN83" s="393"/>
      <c r="AO83" s="393"/>
      <c r="AP83" s="393"/>
      <c r="AQ83" s="393"/>
      <c r="AR83" s="393"/>
      <c r="AS83" s="393"/>
      <c r="AT83" s="393"/>
      <c r="AU83" s="393"/>
      <c r="AV83" s="393"/>
      <c r="AW83" s="393"/>
      <c r="AX83" s="393"/>
      <c r="AY83" s="393"/>
      <c r="AZ83" s="393"/>
      <c r="BA83" s="393"/>
      <c r="BB83" s="393"/>
      <c r="BC83" s="393"/>
      <c r="BD83" s="393"/>
      <c r="BE83" s="393"/>
      <c r="BF83" s="393"/>
      <c r="BG83" s="393"/>
      <c r="BH83" s="393"/>
      <c r="BI83" s="393"/>
      <c r="BJ83" s="393"/>
      <c r="BK83" s="393"/>
      <c r="BL83" s="392"/>
      <c r="BM83" s="393"/>
      <c r="BN83" s="396"/>
      <c r="BO83" s="393"/>
      <c r="BP83" s="393"/>
      <c r="BQ83" s="393"/>
      <c r="BR83" s="393"/>
      <c r="BS83" s="393"/>
      <c r="BT83" s="393"/>
    </row>
    <row r="84" spans="1:74" s="49" customFormat="1" ht="11.25" customHeight="1">
      <c r="A84" s="396" t="s">
        <v>803</v>
      </c>
      <c r="B84" s="393"/>
      <c r="C84" s="393"/>
      <c r="D84" s="393"/>
      <c r="E84" s="398"/>
      <c r="F84" s="393"/>
      <c r="G84" s="393"/>
      <c r="H84" s="393"/>
      <c r="I84" s="393"/>
      <c r="J84" s="393"/>
      <c r="K84" s="393"/>
      <c r="L84" s="393"/>
      <c r="M84" s="393"/>
      <c r="N84" s="393"/>
      <c r="O84" s="393"/>
      <c r="P84" s="393"/>
      <c r="Q84" s="393"/>
      <c r="R84" s="393"/>
      <c r="S84" s="393"/>
      <c r="T84" s="393"/>
      <c r="U84" s="393"/>
      <c r="V84" s="393"/>
      <c r="W84" s="393"/>
      <c r="X84" s="393"/>
      <c r="Y84" s="393"/>
      <c r="Z84" s="393"/>
      <c r="AA84" s="393"/>
      <c r="AB84" s="393"/>
      <c r="AC84" s="393"/>
      <c r="AD84" s="393"/>
      <c r="AE84" s="393"/>
      <c r="AF84" s="393"/>
      <c r="AG84" s="393"/>
      <c r="AH84" s="393"/>
      <c r="AI84" s="393"/>
      <c r="AJ84" s="393"/>
      <c r="AK84" s="393"/>
      <c r="AL84" s="393"/>
      <c r="AM84" s="393"/>
      <c r="AN84" s="393"/>
      <c r="AO84" s="393"/>
      <c r="AP84" s="393"/>
      <c r="AQ84" s="393"/>
      <c r="AR84" s="393"/>
      <c r="AS84" s="393"/>
      <c r="AT84" s="393"/>
      <c r="AU84" s="393"/>
      <c r="AV84" s="393"/>
      <c r="AW84" s="393"/>
      <c r="AX84" s="393"/>
      <c r="AY84" s="393"/>
      <c r="AZ84" s="393"/>
      <c r="BA84" s="393"/>
      <c r="BB84" s="393"/>
      <c r="BC84" s="393"/>
      <c r="BD84" s="393"/>
      <c r="BE84" s="393"/>
      <c r="BF84" s="393"/>
      <c r="BG84" s="393"/>
      <c r="BH84" s="393"/>
      <c r="BI84" s="393"/>
      <c r="BJ84" s="393"/>
      <c r="BK84" s="393"/>
      <c r="BL84" s="392"/>
      <c r="BM84" s="393"/>
      <c r="BN84" s="393"/>
      <c r="BO84" s="393"/>
      <c r="BP84" s="393"/>
      <c r="BQ84" s="393"/>
      <c r="BR84" s="393"/>
      <c r="BS84" s="393"/>
      <c r="BT84" s="393"/>
    </row>
    <row r="85" spans="1:74" ht="15" customHeight="1">
      <c r="A85" s="581" t="s">
        <v>297</v>
      </c>
      <c r="B85" s="581"/>
      <c r="C85" s="581"/>
      <c r="D85" s="581"/>
      <c r="E85" s="581"/>
      <c r="F85" s="581"/>
      <c r="G85" s="581"/>
      <c r="H85" s="581"/>
      <c r="I85" s="581"/>
      <c r="J85" s="581"/>
      <c r="K85" s="581"/>
      <c r="L85" s="581"/>
      <c r="M85" s="581"/>
      <c r="N85" s="581"/>
      <c r="O85" s="581"/>
      <c r="P85" s="581"/>
      <c r="Q85" s="581"/>
      <c r="R85" s="581"/>
      <c r="S85" s="581"/>
      <c r="T85" s="581"/>
      <c r="U85" s="581"/>
      <c r="V85" s="581"/>
      <c r="W85" s="581"/>
      <c r="X85" s="581"/>
      <c r="Y85" s="581"/>
      <c r="Z85" s="581"/>
      <c r="AA85" s="581"/>
      <c r="AB85" s="581"/>
      <c r="AC85" s="581"/>
      <c r="AD85" s="581"/>
      <c r="AE85" s="581"/>
      <c r="AF85" s="581"/>
      <c r="AG85" s="581"/>
      <c r="AH85" s="581"/>
      <c r="AI85" s="581"/>
      <c r="AJ85" s="581"/>
      <c r="AK85" s="581"/>
      <c r="AL85" s="581"/>
      <c r="AM85" s="581"/>
      <c r="AN85" s="581"/>
      <c r="AO85" s="581"/>
      <c r="AP85" s="581"/>
      <c r="AQ85" s="581"/>
      <c r="AR85" s="581"/>
      <c r="AS85" s="581"/>
      <c r="AT85" s="581"/>
      <c r="AU85" s="581"/>
      <c r="AV85" s="581"/>
      <c r="AW85" s="581"/>
      <c r="AX85" s="581"/>
      <c r="AY85" s="581"/>
      <c r="AZ85" s="581"/>
      <c r="BA85" s="581"/>
      <c r="BB85" s="581"/>
      <c r="BC85" s="581"/>
      <c r="BD85" s="581"/>
      <c r="BE85" s="581"/>
      <c r="BF85" s="581"/>
      <c r="BG85" s="581"/>
      <c r="BH85" s="581"/>
      <c r="BI85" s="581"/>
      <c r="BJ85" s="581"/>
      <c r="BK85" s="581"/>
      <c r="BL85" s="581"/>
      <c r="BM85" s="581"/>
      <c r="BN85" s="581"/>
      <c r="BO85" s="581"/>
      <c r="BP85" s="581"/>
      <c r="BQ85" s="581"/>
      <c r="BR85" s="581"/>
      <c r="BS85" s="581"/>
      <c r="BT85" s="581"/>
    </row>
    <row r="87" spans="1:74">
      <c r="A87" s="50"/>
    </row>
  </sheetData>
  <mergeCells count="7">
    <mergeCell ref="A85:BT85"/>
    <mergeCell ref="C3:C4"/>
    <mergeCell ref="BN3:BT3"/>
    <mergeCell ref="A5:BT5"/>
    <mergeCell ref="A16:BT16"/>
    <mergeCell ref="A39:BT39"/>
    <mergeCell ref="A61:BT61"/>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I85"/>
  <sheetViews>
    <sheetView showGridLines="0" view="pageLayout" zoomScaleNormal="100" zoomScaleSheetLayoutView="130" workbookViewId="0">
      <selection activeCell="C37" sqref="C37"/>
    </sheetView>
  </sheetViews>
  <sheetFormatPr baseColWidth="10" defaultRowHeight="12"/>
  <cols>
    <col min="1" max="1" width="8" style="52" customWidth="1"/>
    <col min="2" max="2" width="11.42578125" style="52" customWidth="1"/>
    <col min="3" max="3" width="20.140625" style="52" customWidth="1"/>
    <col min="4" max="4" width="7.42578125" style="52" customWidth="1"/>
    <col min="5" max="5" width="7.42578125" style="33" customWidth="1"/>
    <col min="6" max="6" width="22.28515625" style="52" customWidth="1"/>
    <col min="7" max="7" width="8.42578125" style="52" customWidth="1"/>
    <col min="8" max="8" width="12.7109375" style="52" customWidth="1"/>
    <col min="9" max="256" width="11.42578125" style="52"/>
    <col min="257" max="257" width="8" style="52" customWidth="1"/>
    <col min="258" max="258" width="16" style="52" customWidth="1"/>
    <col min="259" max="259" width="14.28515625" style="52" customWidth="1"/>
    <col min="260" max="260" width="9" style="52" customWidth="1"/>
    <col min="261" max="261" width="11.42578125" style="52"/>
    <col min="262" max="262" width="11.85546875" style="52" customWidth="1"/>
    <col min="263" max="263" width="7.42578125" style="52" customWidth="1"/>
    <col min="264" max="264" width="12.7109375" style="52" customWidth="1"/>
    <col min="265" max="512" width="11.42578125" style="52"/>
    <col min="513" max="513" width="8" style="52" customWidth="1"/>
    <col min="514" max="514" width="16" style="52" customWidth="1"/>
    <col min="515" max="515" width="14.28515625" style="52" customWidth="1"/>
    <col min="516" max="516" width="9" style="52" customWidth="1"/>
    <col min="517" max="517" width="11.42578125" style="52"/>
    <col min="518" max="518" width="11.85546875" style="52" customWidth="1"/>
    <col min="519" max="519" width="7.42578125" style="52" customWidth="1"/>
    <col min="520" max="520" width="12.7109375" style="52" customWidth="1"/>
    <col min="521" max="768" width="11.42578125" style="52"/>
    <col min="769" max="769" width="8" style="52" customWidth="1"/>
    <col min="770" max="770" width="16" style="52" customWidth="1"/>
    <col min="771" max="771" width="14.28515625" style="52" customWidth="1"/>
    <col min="772" max="772" width="9" style="52" customWidth="1"/>
    <col min="773" max="773" width="11.42578125" style="52"/>
    <col min="774" max="774" width="11.85546875" style="52" customWidth="1"/>
    <col min="775" max="775" width="7.42578125" style="52" customWidth="1"/>
    <col min="776" max="776" width="12.7109375" style="52" customWidth="1"/>
    <col min="777" max="1024" width="11.42578125" style="52"/>
    <col min="1025" max="1025" width="8" style="52" customWidth="1"/>
    <col min="1026" max="1026" width="16" style="52" customWidth="1"/>
    <col min="1027" max="1027" width="14.28515625" style="52" customWidth="1"/>
    <col min="1028" max="1028" width="9" style="52" customWidth="1"/>
    <col min="1029" max="1029" width="11.42578125" style="52"/>
    <col min="1030" max="1030" width="11.85546875" style="52" customWidth="1"/>
    <col min="1031" max="1031" width="7.42578125" style="52" customWidth="1"/>
    <col min="1032" max="1032" width="12.7109375" style="52" customWidth="1"/>
    <col min="1033" max="1280" width="11.42578125" style="52"/>
    <col min="1281" max="1281" width="8" style="52" customWidth="1"/>
    <col min="1282" max="1282" width="16" style="52" customWidth="1"/>
    <col min="1283" max="1283" width="14.28515625" style="52" customWidth="1"/>
    <col min="1284" max="1284" width="9" style="52" customWidth="1"/>
    <col min="1285" max="1285" width="11.42578125" style="52"/>
    <col min="1286" max="1286" width="11.85546875" style="52" customWidth="1"/>
    <col min="1287" max="1287" width="7.42578125" style="52" customWidth="1"/>
    <col min="1288" max="1288" width="12.7109375" style="52" customWidth="1"/>
    <col min="1289" max="1536" width="11.42578125" style="52"/>
    <col min="1537" max="1537" width="8" style="52" customWidth="1"/>
    <col min="1538" max="1538" width="16" style="52" customWidth="1"/>
    <col min="1539" max="1539" width="14.28515625" style="52" customWidth="1"/>
    <col min="1540" max="1540" width="9" style="52" customWidth="1"/>
    <col min="1541" max="1541" width="11.42578125" style="52"/>
    <col min="1542" max="1542" width="11.85546875" style="52" customWidth="1"/>
    <col min="1543" max="1543" width="7.42578125" style="52" customWidth="1"/>
    <col min="1544" max="1544" width="12.7109375" style="52" customWidth="1"/>
    <col min="1545" max="1792" width="11.42578125" style="52"/>
    <col min="1793" max="1793" width="8" style="52" customWidth="1"/>
    <col min="1794" max="1794" width="16" style="52" customWidth="1"/>
    <col min="1795" max="1795" width="14.28515625" style="52" customWidth="1"/>
    <col min="1796" max="1796" width="9" style="52" customWidth="1"/>
    <col min="1797" max="1797" width="11.42578125" style="52"/>
    <col min="1798" max="1798" width="11.85546875" style="52" customWidth="1"/>
    <col min="1799" max="1799" width="7.42578125" style="52" customWidth="1"/>
    <col min="1800" max="1800" width="12.7109375" style="52" customWidth="1"/>
    <col min="1801" max="2048" width="11.42578125" style="52"/>
    <col min="2049" max="2049" width="8" style="52" customWidth="1"/>
    <col min="2050" max="2050" width="16" style="52" customWidth="1"/>
    <col min="2051" max="2051" width="14.28515625" style="52" customWidth="1"/>
    <col min="2052" max="2052" width="9" style="52" customWidth="1"/>
    <col min="2053" max="2053" width="11.42578125" style="52"/>
    <col min="2054" max="2054" width="11.85546875" style="52" customWidth="1"/>
    <col min="2055" max="2055" width="7.42578125" style="52" customWidth="1"/>
    <col min="2056" max="2056" width="12.7109375" style="52" customWidth="1"/>
    <col min="2057" max="2304" width="11.42578125" style="52"/>
    <col min="2305" max="2305" width="8" style="52" customWidth="1"/>
    <col min="2306" max="2306" width="16" style="52" customWidth="1"/>
    <col min="2307" max="2307" width="14.28515625" style="52" customWidth="1"/>
    <col min="2308" max="2308" width="9" style="52" customWidth="1"/>
    <col min="2309" max="2309" width="11.42578125" style="52"/>
    <col min="2310" max="2310" width="11.85546875" style="52" customWidth="1"/>
    <col min="2311" max="2311" width="7.42578125" style="52" customWidth="1"/>
    <col min="2312" max="2312" width="12.7109375" style="52" customWidth="1"/>
    <col min="2313" max="2560" width="11.42578125" style="52"/>
    <col min="2561" max="2561" width="8" style="52" customWidth="1"/>
    <col min="2562" max="2562" width="16" style="52" customWidth="1"/>
    <col min="2563" max="2563" width="14.28515625" style="52" customWidth="1"/>
    <col min="2564" max="2564" width="9" style="52" customWidth="1"/>
    <col min="2565" max="2565" width="11.42578125" style="52"/>
    <col min="2566" max="2566" width="11.85546875" style="52" customWidth="1"/>
    <col min="2567" max="2567" width="7.42578125" style="52" customWidth="1"/>
    <col min="2568" max="2568" width="12.7109375" style="52" customWidth="1"/>
    <col min="2569" max="2816" width="11.42578125" style="52"/>
    <col min="2817" max="2817" width="8" style="52" customWidth="1"/>
    <col min="2818" max="2818" width="16" style="52" customWidth="1"/>
    <col min="2819" max="2819" width="14.28515625" style="52" customWidth="1"/>
    <col min="2820" max="2820" width="9" style="52" customWidth="1"/>
    <col min="2821" max="2821" width="11.42578125" style="52"/>
    <col min="2822" max="2822" width="11.85546875" style="52" customWidth="1"/>
    <col min="2823" max="2823" width="7.42578125" style="52" customWidth="1"/>
    <col min="2824" max="2824" width="12.7109375" style="52" customWidth="1"/>
    <col min="2825" max="3072" width="11.42578125" style="52"/>
    <col min="3073" max="3073" width="8" style="52" customWidth="1"/>
    <col min="3074" max="3074" width="16" style="52" customWidth="1"/>
    <col min="3075" max="3075" width="14.28515625" style="52" customWidth="1"/>
    <col min="3076" max="3076" width="9" style="52" customWidth="1"/>
    <col min="3077" max="3077" width="11.42578125" style="52"/>
    <col min="3078" max="3078" width="11.85546875" style="52" customWidth="1"/>
    <col min="3079" max="3079" width="7.42578125" style="52" customWidth="1"/>
    <col min="3080" max="3080" width="12.7109375" style="52" customWidth="1"/>
    <col min="3081" max="3328" width="11.42578125" style="52"/>
    <col min="3329" max="3329" width="8" style="52" customWidth="1"/>
    <col min="3330" max="3330" width="16" style="52" customWidth="1"/>
    <col min="3331" max="3331" width="14.28515625" style="52" customWidth="1"/>
    <col min="3332" max="3332" width="9" style="52" customWidth="1"/>
    <col min="3333" max="3333" width="11.42578125" style="52"/>
    <col min="3334" max="3334" width="11.85546875" style="52" customWidth="1"/>
    <col min="3335" max="3335" width="7.42578125" style="52" customWidth="1"/>
    <col min="3336" max="3336" width="12.7109375" style="52" customWidth="1"/>
    <col min="3337" max="3584" width="11.42578125" style="52"/>
    <col min="3585" max="3585" width="8" style="52" customWidth="1"/>
    <col min="3586" max="3586" width="16" style="52" customWidth="1"/>
    <col min="3587" max="3587" width="14.28515625" style="52" customWidth="1"/>
    <col min="3588" max="3588" width="9" style="52" customWidth="1"/>
    <col min="3589" max="3589" width="11.42578125" style="52"/>
    <col min="3590" max="3590" width="11.85546875" style="52" customWidth="1"/>
    <col min="3591" max="3591" width="7.42578125" style="52" customWidth="1"/>
    <col min="3592" max="3592" width="12.7109375" style="52" customWidth="1"/>
    <col min="3593" max="3840" width="11.42578125" style="52"/>
    <col min="3841" max="3841" width="8" style="52" customWidth="1"/>
    <col min="3842" max="3842" width="16" style="52" customWidth="1"/>
    <col min="3843" max="3843" width="14.28515625" style="52" customWidth="1"/>
    <col min="3844" max="3844" width="9" style="52" customWidth="1"/>
    <col min="3845" max="3845" width="11.42578125" style="52"/>
    <col min="3846" max="3846" width="11.85546875" style="52" customWidth="1"/>
    <col min="3847" max="3847" width="7.42578125" style="52" customWidth="1"/>
    <col min="3848" max="3848" width="12.7109375" style="52" customWidth="1"/>
    <col min="3849" max="4096" width="11.42578125" style="52"/>
    <col min="4097" max="4097" width="8" style="52" customWidth="1"/>
    <col min="4098" max="4098" width="16" style="52" customWidth="1"/>
    <col min="4099" max="4099" width="14.28515625" style="52" customWidth="1"/>
    <col min="4100" max="4100" width="9" style="52" customWidth="1"/>
    <col min="4101" max="4101" width="11.42578125" style="52"/>
    <col min="4102" max="4102" width="11.85546875" style="52" customWidth="1"/>
    <col min="4103" max="4103" width="7.42578125" style="52" customWidth="1"/>
    <col min="4104" max="4104" width="12.7109375" style="52" customWidth="1"/>
    <col min="4105" max="4352" width="11.42578125" style="52"/>
    <col min="4353" max="4353" width="8" style="52" customWidth="1"/>
    <col min="4354" max="4354" width="16" style="52" customWidth="1"/>
    <col min="4355" max="4355" width="14.28515625" style="52" customWidth="1"/>
    <col min="4356" max="4356" width="9" style="52" customWidth="1"/>
    <col min="4357" max="4357" width="11.42578125" style="52"/>
    <col min="4358" max="4358" width="11.85546875" style="52" customWidth="1"/>
    <col min="4359" max="4359" width="7.42578125" style="52" customWidth="1"/>
    <col min="4360" max="4360" width="12.7109375" style="52" customWidth="1"/>
    <col min="4361" max="4608" width="11.42578125" style="52"/>
    <col min="4609" max="4609" width="8" style="52" customWidth="1"/>
    <col min="4610" max="4610" width="16" style="52" customWidth="1"/>
    <col min="4611" max="4611" width="14.28515625" style="52" customWidth="1"/>
    <col min="4612" max="4612" width="9" style="52" customWidth="1"/>
    <col min="4613" max="4613" width="11.42578125" style="52"/>
    <col min="4614" max="4614" width="11.85546875" style="52" customWidth="1"/>
    <col min="4615" max="4615" width="7.42578125" style="52" customWidth="1"/>
    <col min="4616" max="4616" width="12.7109375" style="52" customWidth="1"/>
    <col min="4617" max="4864" width="11.42578125" style="52"/>
    <col min="4865" max="4865" width="8" style="52" customWidth="1"/>
    <col min="4866" max="4866" width="16" style="52" customWidth="1"/>
    <col min="4867" max="4867" width="14.28515625" style="52" customWidth="1"/>
    <col min="4868" max="4868" width="9" style="52" customWidth="1"/>
    <col min="4869" max="4869" width="11.42578125" style="52"/>
    <col min="4870" max="4870" width="11.85546875" style="52" customWidth="1"/>
    <col min="4871" max="4871" width="7.42578125" style="52" customWidth="1"/>
    <col min="4872" max="4872" width="12.7109375" style="52" customWidth="1"/>
    <col min="4873" max="5120" width="11.42578125" style="52"/>
    <col min="5121" max="5121" width="8" style="52" customWidth="1"/>
    <col min="5122" max="5122" width="16" style="52" customWidth="1"/>
    <col min="5123" max="5123" width="14.28515625" style="52" customWidth="1"/>
    <col min="5124" max="5124" width="9" style="52" customWidth="1"/>
    <col min="5125" max="5125" width="11.42578125" style="52"/>
    <col min="5126" max="5126" width="11.85546875" style="52" customWidth="1"/>
    <col min="5127" max="5127" width="7.42578125" style="52" customWidth="1"/>
    <col min="5128" max="5128" width="12.7109375" style="52" customWidth="1"/>
    <col min="5129" max="5376" width="11.42578125" style="52"/>
    <col min="5377" max="5377" width="8" style="52" customWidth="1"/>
    <col min="5378" max="5378" width="16" style="52" customWidth="1"/>
    <col min="5379" max="5379" width="14.28515625" style="52" customWidth="1"/>
    <col min="5380" max="5380" width="9" style="52" customWidth="1"/>
    <col min="5381" max="5381" width="11.42578125" style="52"/>
    <col min="5382" max="5382" width="11.85546875" style="52" customWidth="1"/>
    <col min="5383" max="5383" width="7.42578125" style="52" customWidth="1"/>
    <col min="5384" max="5384" width="12.7109375" style="52" customWidth="1"/>
    <col min="5385" max="5632" width="11.42578125" style="52"/>
    <col min="5633" max="5633" width="8" style="52" customWidth="1"/>
    <col min="5634" max="5634" width="16" style="52" customWidth="1"/>
    <col min="5635" max="5635" width="14.28515625" style="52" customWidth="1"/>
    <col min="5636" max="5636" width="9" style="52" customWidth="1"/>
    <col min="5637" max="5637" width="11.42578125" style="52"/>
    <col min="5638" max="5638" width="11.85546875" style="52" customWidth="1"/>
    <col min="5639" max="5639" width="7.42578125" style="52" customWidth="1"/>
    <col min="5640" max="5640" width="12.7109375" style="52" customWidth="1"/>
    <col min="5641" max="5888" width="11.42578125" style="52"/>
    <col min="5889" max="5889" width="8" style="52" customWidth="1"/>
    <col min="5890" max="5890" width="16" style="52" customWidth="1"/>
    <col min="5891" max="5891" width="14.28515625" style="52" customWidth="1"/>
    <col min="5892" max="5892" width="9" style="52" customWidth="1"/>
    <col min="5893" max="5893" width="11.42578125" style="52"/>
    <col min="5894" max="5894" width="11.85546875" style="52" customWidth="1"/>
    <col min="5895" max="5895" width="7.42578125" style="52" customWidth="1"/>
    <col min="5896" max="5896" width="12.7109375" style="52" customWidth="1"/>
    <col min="5897" max="6144" width="11.42578125" style="52"/>
    <col min="6145" max="6145" width="8" style="52" customWidth="1"/>
    <col min="6146" max="6146" width="16" style="52" customWidth="1"/>
    <col min="6147" max="6147" width="14.28515625" style="52" customWidth="1"/>
    <col min="6148" max="6148" width="9" style="52" customWidth="1"/>
    <col min="6149" max="6149" width="11.42578125" style="52"/>
    <col min="6150" max="6150" width="11.85546875" style="52" customWidth="1"/>
    <col min="6151" max="6151" width="7.42578125" style="52" customWidth="1"/>
    <col min="6152" max="6152" width="12.7109375" style="52" customWidth="1"/>
    <col min="6153" max="6400" width="11.42578125" style="52"/>
    <col min="6401" max="6401" width="8" style="52" customWidth="1"/>
    <col min="6402" max="6402" width="16" style="52" customWidth="1"/>
    <col min="6403" max="6403" width="14.28515625" style="52" customWidth="1"/>
    <col min="6404" max="6404" width="9" style="52" customWidth="1"/>
    <col min="6405" max="6405" width="11.42578125" style="52"/>
    <col min="6406" max="6406" width="11.85546875" style="52" customWidth="1"/>
    <col min="6407" max="6407" width="7.42578125" style="52" customWidth="1"/>
    <col min="6408" max="6408" width="12.7109375" style="52" customWidth="1"/>
    <col min="6409" max="6656" width="11.42578125" style="52"/>
    <col min="6657" max="6657" width="8" style="52" customWidth="1"/>
    <col min="6658" max="6658" width="16" style="52" customWidth="1"/>
    <col min="6659" max="6659" width="14.28515625" style="52" customWidth="1"/>
    <col min="6660" max="6660" width="9" style="52" customWidth="1"/>
    <col min="6661" max="6661" width="11.42578125" style="52"/>
    <col min="6662" max="6662" width="11.85546875" style="52" customWidth="1"/>
    <col min="6663" max="6663" width="7.42578125" style="52" customWidth="1"/>
    <col min="6664" max="6664" width="12.7109375" style="52" customWidth="1"/>
    <col min="6665" max="6912" width="11.42578125" style="52"/>
    <col min="6913" max="6913" width="8" style="52" customWidth="1"/>
    <col min="6914" max="6914" width="16" style="52" customWidth="1"/>
    <col min="6915" max="6915" width="14.28515625" style="52" customWidth="1"/>
    <col min="6916" max="6916" width="9" style="52" customWidth="1"/>
    <col min="6917" max="6917" width="11.42578125" style="52"/>
    <col min="6918" max="6918" width="11.85546875" style="52" customWidth="1"/>
    <col min="6919" max="6919" width="7.42578125" style="52" customWidth="1"/>
    <col min="6920" max="6920" width="12.7109375" style="52" customWidth="1"/>
    <col min="6921" max="7168" width="11.42578125" style="52"/>
    <col min="7169" max="7169" width="8" style="52" customWidth="1"/>
    <col min="7170" max="7170" width="16" style="52" customWidth="1"/>
    <col min="7171" max="7171" width="14.28515625" style="52" customWidth="1"/>
    <col min="7172" max="7172" width="9" style="52" customWidth="1"/>
    <col min="7173" max="7173" width="11.42578125" style="52"/>
    <col min="7174" max="7174" width="11.85546875" style="52" customWidth="1"/>
    <col min="7175" max="7175" width="7.42578125" style="52" customWidth="1"/>
    <col min="7176" max="7176" width="12.7109375" style="52" customWidth="1"/>
    <col min="7177" max="7424" width="11.42578125" style="52"/>
    <col min="7425" max="7425" width="8" style="52" customWidth="1"/>
    <col min="7426" max="7426" width="16" style="52" customWidth="1"/>
    <col min="7427" max="7427" width="14.28515625" style="52" customWidth="1"/>
    <col min="7428" max="7428" width="9" style="52" customWidth="1"/>
    <col min="7429" max="7429" width="11.42578125" style="52"/>
    <col min="7430" max="7430" width="11.85546875" style="52" customWidth="1"/>
    <col min="7431" max="7431" width="7.42578125" style="52" customWidth="1"/>
    <col min="7432" max="7432" width="12.7109375" style="52" customWidth="1"/>
    <col min="7433" max="7680" width="11.42578125" style="52"/>
    <col min="7681" max="7681" width="8" style="52" customWidth="1"/>
    <col min="7682" max="7682" width="16" style="52" customWidth="1"/>
    <col min="7683" max="7683" width="14.28515625" style="52" customWidth="1"/>
    <col min="7684" max="7684" width="9" style="52" customWidth="1"/>
    <col min="7685" max="7685" width="11.42578125" style="52"/>
    <col min="7686" max="7686" width="11.85546875" style="52" customWidth="1"/>
    <col min="7687" max="7687" width="7.42578125" style="52" customWidth="1"/>
    <col min="7688" max="7688" width="12.7109375" style="52" customWidth="1"/>
    <col min="7689" max="7936" width="11.42578125" style="52"/>
    <col min="7937" max="7937" width="8" style="52" customWidth="1"/>
    <col min="7938" max="7938" width="16" style="52" customWidth="1"/>
    <col min="7939" max="7939" width="14.28515625" style="52" customWidth="1"/>
    <col min="7940" max="7940" width="9" style="52" customWidth="1"/>
    <col min="7941" max="7941" width="11.42578125" style="52"/>
    <col min="7942" max="7942" width="11.85546875" style="52" customWidth="1"/>
    <col min="7943" max="7943" width="7.42578125" style="52" customWidth="1"/>
    <col min="7944" max="7944" width="12.7109375" style="52" customWidth="1"/>
    <col min="7945" max="8192" width="11.42578125" style="52"/>
    <col min="8193" max="8193" width="8" style="52" customWidth="1"/>
    <col min="8194" max="8194" width="16" style="52" customWidth="1"/>
    <col min="8195" max="8195" width="14.28515625" style="52" customWidth="1"/>
    <col min="8196" max="8196" width="9" style="52" customWidth="1"/>
    <col min="8197" max="8197" width="11.42578125" style="52"/>
    <col min="8198" max="8198" width="11.85546875" style="52" customWidth="1"/>
    <col min="8199" max="8199" width="7.42578125" style="52" customWidth="1"/>
    <col min="8200" max="8200" width="12.7109375" style="52" customWidth="1"/>
    <col min="8201" max="8448" width="11.42578125" style="52"/>
    <col min="8449" max="8449" width="8" style="52" customWidth="1"/>
    <col min="8450" max="8450" width="16" style="52" customWidth="1"/>
    <col min="8451" max="8451" width="14.28515625" style="52" customWidth="1"/>
    <col min="8452" max="8452" width="9" style="52" customWidth="1"/>
    <col min="8453" max="8453" width="11.42578125" style="52"/>
    <col min="8454" max="8454" width="11.85546875" style="52" customWidth="1"/>
    <col min="8455" max="8455" width="7.42578125" style="52" customWidth="1"/>
    <col min="8456" max="8456" width="12.7109375" style="52" customWidth="1"/>
    <col min="8457" max="8704" width="11.42578125" style="52"/>
    <col min="8705" max="8705" width="8" style="52" customWidth="1"/>
    <col min="8706" max="8706" width="16" style="52" customWidth="1"/>
    <col min="8707" max="8707" width="14.28515625" style="52" customWidth="1"/>
    <col min="8708" max="8708" width="9" style="52" customWidth="1"/>
    <col min="8709" max="8709" width="11.42578125" style="52"/>
    <col min="8710" max="8710" width="11.85546875" style="52" customWidth="1"/>
    <col min="8711" max="8711" width="7.42578125" style="52" customWidth="1"/>
    <col min="8712" max="8712" width="12.7109375" style="52" customWidth="1"/>
    <col min="8713" max="8960" width="11.42578125" style="52"/>
    <col min="8961" max="8961" width="8" style="52" customWidth="1"/>
    <col min="8962" max="8962" width="16" style="52" customWidth="1"/>
    <col min="8963" max="8963" width="14.28515625" style="52" customWidth="1"/>
    <col min="8964" max="8964" width="9" style="52" customWidth="1"/>
    <col min="8965" max="8965" width="11.42578125" style="52"/>
    <col min="8966" max="8966" width="11.85546875" style="52" customWidth="1"/>
    <col min="8967" max="8967" width="7.42578125" style="52" customWidth="1"/>
    <col min="8968" max="8968" width="12.7109375" style="52" customWidth="1"/>
    <col min="8969" max="9216" width="11.42578125" style="52"/>
    <col min="9217" max="9217" width="8" style="52" customWidth="1"/>
    <col min="9218" max="9218" width="16" style="52" customWidth="1"/>
    <col min="9219" max="9219" width="14.28515625" style="52" customWidth="1"/>
    <col min="9220" max="9220" width="9" style="52" customWidth="1"/>
    <col min="9221" max="9221" width="11.42578125" style="52"/>
    <col min="9222" max="9222" width="11.85546875" style="52" customWidth="1"/>
    <col min="9223" max="9223" width="7.42578125" style="52" customWidth="1"/>
    <col min="9224" max="9224" width="12.7109375" style="52" customWidth="1"/>
    <col min="9225" max="9472" width="11.42578125" style="52"/>
    <col min="9473" max="9473" width="8" style="52" customWidth="1"/>
    <col min="9474" max="9474" width="16" style="52" customWidth="1"/>
    <col min="9475" max="9475" width="14.28515625" style="52" customWidth="1"/>
    <col min="9476" max="9476" width="9" style="52" customWidth="1"/>
    <col min="9477" max="9477" width="11.42578125" style="52"/>
    <col min="9478" max="9478" width="11.85546875" style="52" customWidth="1"/>
    <col min="9479" max="9479" width="7.42578125" style="52" customWidth="1"/>
    <col min="9480" max="9480" width="12.7109375" style="52" customWidth="1"/>
    <col min="9481" max="9728" width="11.42578125" style="52"/>
    <col min="9729" max="9729" width="8" style="52" customWidth="1"/>
    <col min="9730" max="9730" width="16" style="52" customWidth="1"/>
    <col min="9731" max="9731" width="14.28515625" style="52" customWidth="1"/>
    <col min="9732" max="9732" width="9" style="52" customWidth="1"/>
    <col min="9733" max="9733" width="11.42578125" style="52"/>
    <col min="9734" max="9734" width="11.85546875" style="52" customWidth="1"/>
    <col min="9735" max="9735" width="7.42578125" style="52" customWidth="1"/>
    <col min="9736" max="9736" width="12.7109375" style="52" customWidth="1"/>
    <col min="9737" max="9984" width="11.42578125" style="52"/>
    <col min="9985" max="9985" width="8" style="52" customWidth="1"/>
    <col min="9986" max="9986" width="16" style="52" customWidth="1"/>
    <col min="9987" max="9987" width="14.28515625" style="52" customWidth="1"/>
    <col min="9988" max="9988" width="9" style="52" customWidth="1"/>
    <col min="9989" max="9989" width="11.42578125" style="52"/>
    <col min="9990" max="9990" width="11.85546875" style="52" customWidth="1"/>
    <col min="9991" max="9991" width="7.42578125" style="52" customWidth="1"/>
    <col min="9992" max="9992" width="12.7109375" style="52" customWidth="1"/>
    <col min="9993" max="10240" width="11.42578125" style="52"/>
    <col min="10241" max="10241" width="8" style="52" customWidth="1"/>
    <col min="10242" max="10242" width="16" style="52" customWidth="1"/>
    <col min="10243" max="10243" width="14.28515625" style="52" customWidth="1"/>
    <col min="10244" max="10244" width="9" style="52" customWidth="1"/>
    <col min="10245" max="10245" width="11.42578125" style="52"/>
    <col min="10246" max="10246" width="11.85546875" style="52" customWidth="1"/>
    <col min="10247" max="10247" width="7.42578125" style="52" customWidth="1"/>
    <col min="10248" max="10248" width="12.7109375" style="52" customWidth="1"/>
    <col min="10249" max="10496" width="11.42578125" style="52"/>
    <col min="10497" max="10497" width="8" style="52" customWidth="1"/>
    <col min="10498" max="10498" width="16" style="52" customWidth="1"/>
    <col min="10499" max="10499" width="14.28515625" style="52" customWidth="1"/>
    <col min="10500" max="10500" width="9" style="52" customWidth="1"/>
    <col min="10501" max="10501" width="11.42578125" style="52"/>
    <col min="10502" max="10502" width="11.85546875" style="52" customWidth="1"/>
    <col min="10503" max="10503" width="7.42578125" style="52" customWidth="1"/>
    <col min="10504" max="10504" width="12.7109375" style="52" customWidth="1"/>
    <col min="10505" max="10752" width="11.42578125" style="52"/>
    <col min="10753" max="10753" width="8" style="52" customWidth="1"/>
    <col min="10754" max="10754" width="16" style="52" customWidth="1"/>
    <col min="10755" max="10755" width="14.28515625" style="52" customWidth="1"/>
    <col min="10756" max="10756" width="9" style="52" customWidth="1"/>
    <col min="10757" max="10757" width="11.42578125" style="52"/>
    <col min="10758" max="10758" width="11.85546875" style="52" customWidth="1"/>
    <col min="10759" max="10759" width="7.42578125" style="52" customWidth="1"/>
    <col min="10760" max="10760" width="12.7109375" style="52" customWidth="1"/>
    <col min="10761" max="11008" width="11.42578125" style="52"/>
    <col min="11009" max="11009" width="8" style="52" customWidth="1"/>
    <col min="11010" max="11010" width="16" style="52" customWidth="1"/>
    <col min="11011" max="11011" width="14.28515625" style="52" customWidth="1"/>
    <col min="11012" max="11012" width="9" style="52" customWidth="1"/>
    <col min="11013" max="11013" width="11.42578125" style="52"/>
    <col min="11014" max="11014" width="11.85546875" style="52" customWidth="1"/>
    <col min="11015" max="11015" width="7.42578125" style="52" customWidth="1"/>
    <col min="11016" max="11016" width="12.7109375" style="52" customWidth="1"/>
    <col min="11017" max="11264" width="11.42578125" style="52"/>
    <col min="11265" max="11265" width="8" style="52" customWidth="1"/>
    <col min="11266" max="11266" width="16" style="52" customWidth="1"/>
    <col min="11267" max="11267" width="14.28515625" style="52" customWidth="1"/>
    <col min="11268" max="11268" width="9" style="52" customWidth="1"/>
    <col min="11269" max="11269" width="11.42578125" style="52"/>
    <col min="11270" max="11270" width="11.85546875" style="52" customWidth="1"/>
    <col min="11271" max="11271" width="7.42578125" style="52" customWidth="1"/>
    <col min="11272" max="11272" width="12.7109375" style="52" customWidth="1"/>
    <col min="11273" max="11520" width="11.42578125" style="52"/>
    <col min="11521" max="11521" width="8" style="52" customWidth="1"/>
    <col min="11522" max="11522" width="16" style="52" customWidth="1"/>
    <col min="11523" max="11523" width="14.28515625" style="52" customWidth="1"/>
    <col min="11524" max="11524" width="9" style="52" customWidth="1"/>
    <col min="11525" max="11525" width="11.42578125" style="52"/>
    <col min="11526" max="11526" width="11.85546875" style="52" customWidth="1"/>
    <col min="11527" max="11527" width="7.42578125" style="52" customWidth="1"/>
    <col min="11528" max="11528" width="12.7109375" style="52" customWidth="1"/>
    <col min="11529" max="11776" width="11.42578125" style="52"/>
    <col min="11777" max="11777" width="8" style="52" customWidth="1"/>
    <col min="11778" max="11778" width="16" style="52" customWidth="1"/>
    <col min="11779" max="11779" width="14.28515625" style="52" customWidth="1"/>
    <col min="11780" max="11780" width="9" style="52" customWidth="1"/>
    <col min="11781" max="11781" width="11.42578125" style="52"/>
    <col min="11782" max="11782" width="11.85546875" style="52" customWidth="1"/>
    <col min="11783" max="11783" width="7.42578125" style="52" customWidth="1"/>
    <col min="11784" max="11784" width="12.7109375" style="52" customWidth="1"/>
    <col min="11785" max="12032" width="11.42578125" style="52"/>
    <col min="12033" max="12033" width="8" style="52" customWidth="1"/>
    <col min="12034" max="12034" width="16" style="52" customWidth="1"/>
    <col min="12035" max="12035" width="14.28515625" style="52" customWidth="1"/>
    <col min="12036" max="12036" width="9" style="52" customWidth="1"/>
    <col min="12037" max="12037" width="11.42578125" style="52"/>
    <col min="12038" max="12038" width="11.85546875" style="52" customWidth="1"/>
    <col min="12039" max="12039" width="7.42578125" style="52" customWidth="1"/>
    <col min="12040" max="12040" width="12.7109375" style="52" customWidth="1"/>
    <col min="12041" max="12288" width="11.42578125" style="52"/>
    <col min="12289" max="12289" width="8" style="52" customWidth="1"/>
    <col min="12290" max="12290" width="16" style="52" customWidth="1"/>
    <col min="12291" max="12291" width="14.28515625" style="52" customWidth="1"/>
    <col min="12292" max="12292" width="9" style="52" customWidth="1"/>
    <col min="12293" max="12293" width="11.42578125" style="52"/>
    <col min="12294" max="12294" width="11.85546875" style="52" customWidth="1"/>
    <col min="12295" max="12295" width="7.42578125" style="52" customWidth="1"/>
    <col min="12296" max="12296" width="12.7109375" style="52" customWidth="1"/>
    <col min="12297" max="12544" width="11.42578125" style="52"/>
    <col min="12545" max="12545" width="8" style="52" customWidth="1"/>
    <col min="12546" max="12546" width="16" style="52" customWidth="1"/>
    <col min="12547" max="12547" width="14.28515625" style="52" customWidth="1"/>
    <col min="12548" max="12548" width="9" style="52" customWidth="1"/>
    <col min="12549" max="12549" width="11.42578125" style="52"/>
    <col min="12550" max="12550" width="11.85546875" style="52" customWidth="1"/>
    <col min="12551" max="12551" width="7.42578125" style="52" customWidth="1"/>
    <col min="12552" max="12552" width="12.7109375" style="52" customWidth="1"/>
    <col min="12553" max="12800" width="11.42578125" style="52"/>
    <col min="12801" max="12801" width="8" style="52" customWidth="1"/>
    <col min="12802" max="12802" width="16" style="52" customWidth="1"/>
    <col min="12803" max="12803" width="14.28515625" style="52" customWidth="1"/>
    <col min="12804" max="12804" width="9" style="52" customWidth="1"/>
    <col min="12805" max="12805" width="11.42578125" style="52"/>
    <col min="12806" max="12806" width="11.85546875" style="52" customWidth="1"/>
    <col min="12807" max="12807" width="7.42578125" style="52" customWidth="1"/>
    <col min="12808" max="12808" width="12.7109375" style="52" customWidth="1"/>
    <col min="12809" max="13056" width="11.42578125" style="52"/>
    <col min="13057" max="13057" width="8" style="52" customWidth="1"/>
    <col min="13058" max="13058" width="16" style="52" customWidth="1"/>
    <col min="13059" max="13059" width="14.28515625" style="52" customWidth="1"/>
    <col min="13060" max="13060" width="9" style="52" customWidth="1"/>
    <col min="13061" max="13061" width="11.42578125" style="52"/>
    <col min="13062" max="13062" width="11.85546875" style="52" customWidth="1"/>
    <col min="13063" max="13063" width="7.42578125" style="52" customWidth="1"/>
    <col min="13064" max="13064" width="12.7109375" style="52" customWidth="1"/>
    <col min="13065" max="13312" width="11.42578125" style="52"/>
    <col min="13313" max="13313" width="8" style="52" customWidth="1"/>
    <col min="13314" max="13314" width="16" style="52" customWidth="1"/>
    <col min="13315" max="13315" width="14.28515625" style="52" customWidth="1"/>
    <col min="13316" max="13316" width="9" style="52" customWidth="1"/>
    <col min="13317" max="13317" width="11.42578125" style="52"/>
    <col min="13318" max="13318" width="11.85546875" style="52" customWidth="1"/>
    <col min="13319" max="13319" width="7.42578125" style="52" customWidth="1"/>
    <col min="13320" max="13320" width="12.7109375" style="52" customWidth="1"/>
    <col min="13321" max="13568" width="11.42578125" style="52"/>
    <col min="13569" max="13569" width="8" style="52" customWidth="1"/>
    <col min="13570" max="13570" width="16" style="52" customWidth="1"/>
    <col min="13571" max="13571" width="14.28515625" style="52" customWidth="1"/>
    <col min="13572" max="13572" width="9" style="52" customWidth="1"/>
    <col min="13573" max="13573" width="11.42578125" style="52"/>
    <col min="13574" max="13574" width="11.85546875" style="52" customWidth="1"/>
    <col min="13575" max="13575" width="7.42578125" style="52" customWidth="1"/>
    <col min="13576" max="13576" width="12.7109375" style="52" customWidth="1"/>
    <col min="13577" max="13824" width="11.42578125" style="52"/>
    <col min="13825" max="13825" width="8" style="52" customWidth="1"/>
    <col min="13826" max="13826" width="16" style="52" customWidth="1"/>
    <col min="13827" max="13827" width="14.28515625" style="52" customWidth="1"/>
    <col min="13828" max="13828" width="9" style="52" customWidth="1"/>
    <col min="13829" max="13829" width="11.42578125" style="52"/>
    <col min="13830" max="13830" width="11.85546875" style="52" customWidth="1"/>
    <col min="13831" max="13831" width="7.42578125" style="52" customWidth="1"/>
    <col min="13832" max="13832" width="12.7109375" style="52" customWidth="1"/>
    <col min="13833" max="14080" width="11.42578125" style="52"/>
    <col min="14081" max="14081" width="8" style="52" customWidth="1"/>
    <col min="14082" max="14082" width="16" style="52" customWidth="1"/>
    <col min="14083" max="14083" width="14.28515625" style="52" customWidth="1"/>
    <col min="14084" max="14084" width="9" style="52" customWidth="1"/>
    <col min="14085" max="14085" width="11.42578125" style="52"/>
    <col min="14086" max="14086" width="11.85546875" style="52" customWidth="1"/>
    <col min="14087" max="14087" width="7.42578125" style="52" customWidth="1"/>
    <col min="14088" max="14088" width="12.7109375" style="52" customWidth="1"/>
    <col min="14089" max="14336" width="11.42578125" style="52"/>
    <col min="14337" max="14337" width="8" style="52" customWidth="1"/>
    <col min="14338" max="14338" width="16" style="52" customWidth="1"/>
    <col min="14339" max="14339" width="14.28515625" style="52" customWidth="1"/>
    <col min="14340" max="14340" width="9" style="52" customWidth="1"/>
    <col min="14341" max="14341" width="11.42578125" style="52"/>
    <col min="14342" max="14342" width="11.85546875" style="52" customWidth="1"/>
    <col min="14343" max="14343" width="7.42578125" style="52" customWidth="1"/>
    <col min="14344" max="14344" width="12.7109375" style="52" customWidth="1"/>
    <col min="14345" max="14592" width="11.42578125" style="52"/>
    <col min="14593" max="14593" width="8" style="52" customWidth="1"/>
    <col min="14594" max="14594" width="16" style="52" customWidth="1"/>
    <col min="14595" max="14595" width="14.28515625" style="52" customWidth="1"/>
    <col min="14596" max="14596" width="9" style="52" customWidth="1"/>
    <col min="14597" max="14597" width="11.42578125" style="52"/>
    <col min="14598" max="14598" width="11.85546875" style="52" customWidth="1"/>
    <col min="14599" max="14599" width="7.42578125" style="52" customWidth="1"/>
    <col min="14600" max="14600" width="12.7109375" style="52" customWidth="1"/>
    <col min="14601" max="14848" width="11.42578125" style="52"/>
    <col min="14849" max="14849" width="8" style="52" customWidth="1"/>
    <col min="14850" max="14850" width="16" style="52" customWidth="1"/>
    <col min="14851" max="14851" width="14.28515625" style="52" customWidth="1"/>
    <col min="14852" max="14852" width="9" style="52" customWidth="1"/>
    <col min="14853" max="14853" width="11.42578125" style="52"/>
    <col min="14854" max="14854" width="11.85546875" style="52" customWidth="1"/>
    <col min="14855" max="14855" width="7.42578125" style="52" customWidth="1"/>
    <col min="14856" max="14856" width="12.7109375" style="52" customWidth="1"/>
    <col min="14857" max="15104" width="11.42578125" style="52"/>
    <col min="15105" max="15105" width="8" style="52" customWidth="1"/>
    <col min="15106" max="15106" width="16" style="52" customWidth="1"/>
    <col min="15107" max="15107" width="14.28515625" style="52" customWidth="1"/>
    <col min="15108" max="15108" width="9" style="52" customWidth="1"/>
    <col min="15109" max="15109" width="11.42578125" style="52"/>
    <col min="15110" max="15110" width="11.85546875" style="52" customWidth="1"/>
    <col min="15111" max="15111" width="7.42578125" style="52" customWidth="1"/>
    <col min="15112" max="15112" width="12.7109375" style="52" customWidth="1"/>
    <col min="15113" max="15360" width="11.42578125" style="52"/>
    <col min="15361" max="15361" width="8" style="52" customWidth="1"/>
    <col min="15362" max="15362" width="16" style="52" customWidth="1"/>
    <col min="15363" max="15363" width="14.28515625" style="52" customWidth="1"/>
    <col min="15364" max="15364" width="9" style="52" customWidth="1"/>
    <col min="15365" max="15365" width="11.42578125" style="52"/>
    <col min="15366" max="15366" width="11.85546875" style="52" customWidth="1"/>
    <col min="15367" max="15367" width="7.42578125" style="52" customWidth="1"/>
    <col min="15368" max="15368" width="12.7109375" style="52" customWidth="1"/>
    <col min="15369" max="15616" width="11.42578125" style="52"/>
    <col min="15617" max="15617" width="8" style="52" customWidth="1"/>
    <col min="15618" max="15618" width="16" style="52" customWidth="1"/>
    <col min="15619" max="15619" width="14.28515625" style="52" customWidth="1"/>
    <col min="15620" max="15620" width="9" style="52" customWidth="1"/>
    <col min="15621" max="15621" width="11.42578125" style="52"/>
    <col min="15622" max="15622" width="11.85546875" style="52" customWidth="1"/>
    <col min="15623" max="15623" width="7.42578125" style="52" customWidth="1"/>
    <col min="15624" max="15624" width="12.7109375" style="52" customWidth="1"/>
    <col min="15625" max="15872" width="11.42578125" style="52"/>
    <col min="15873" max="15873" width="8" style="52" customWidth="1"/>
    <col min="15874" max="15874" width="16" style="52" customWidth="1"/>
    <col min="15875" max="15875" width="14.28515625" style="52" customWidth="1"/>
    <col min="15876" max="15876" width="9" style="52" customWidth="1"/>
    <col min="15877" max="15877" width="11.42578125" style="52"/>
    <col min="15878" max="15878" width="11.85546875" style="52" customWidth="1"/>
    <col min="15879" max="15879" width="7.42578125" style="52" customWidth="1"/>
    <col min="15880" max="15880" width="12.7109375" style="52" customWidth="1"/>
    <col min="15881" max="16128" width="11.42578125" style="52"/>
    <col min="16129" max="16129" width="8" style="52" customWidth="1"/>
    <col min="16130" max="16130" width="16" style="52" customWidth="1"/>
    <col min="16131" max="16131" width="14.28515625" style="52" customWidth="1"/>
    <col min="16132" max="16132" width="9" style="52" customWidth="1"/>
    <col min="16133" max="16133" width="11.42578125" style="52"/>
    <col min="16134" max="16134" width="11.85546875" style="52" customWidth="1"/>
    <col min="16135" max="16135" width="7.42578125" style="52" customWidth="1"/>
    <col min="16136" max="16136" width="12.7109375" style="52" customWidth="1"/>
    <col min="16137" max="16384" width="11.42578125" style="52"/>
  </cols>
  <sheetData>
    <row r="1" spans="1:9" s="439" customFormat="1" ht="22.15" customHeight="1">
      <c r="A1" s="97" t="str">
        <f>CONCATENATE(Inhalt_K12!B41,"   ",Inhalt_K12!C41)</f>
        <v>1230   Bürgerbegehren und Bürgerentscheide in der Hansestadt Lübeck</v>
      </c>
      <c r="B1" s="437"/>
      <c r="C1" s="437"/>
      <c r="D1" s="438"/>
      <c r="E1" s="438"/>
      <c r="F1" s="438"/>
      <c r="G1" s="438"/>
      <c r="H1" s="438"/>
      <c r="I1" s="438"/>
    </row>
    <row r="2" spans="1:9" ht="5.25" customHeight="1">
      <c r="E2" s="52"/>
    </row>
    <row r="3" spans="1:9" s="31" customFormat="1" ht="23.25" customHeight="1">
      <c r="A3" s="99" t="s">
        <v>187</v>
      </c>
      <c r="B3" s="147"/>
      <c r="C3" s="147"/>
      <c r="D3" s="147"/>
      <c r="E3" s="147"/>
      <c r="F3" s="147"/>
      <c r="G3" s="147"/>
    </row>
    <row r="4" spans="1:9" s="53" customFormat="1" ht="14.25" customHeight="1">
      <c r="A4" s="146" t="s">
        <v>188</v>
      </c>
      <c r="B4" s="147"/>
      <c r="C4" s="147"/>
      <c r="D4" s="147"/>
      <c r="E4" s="147"/>
      <c r="F4" s="147"/>
      <c r="G4" s="147"/>
    </row>
    <row r="5" spans="1:9" s="53" customFormat="1" ht="14.25" customHeight="1">
      <c r="A5" s="147" t="s">
        <v>189</v>
      </c>
      <c r="B5" s="147"/>
      <c r="C5" s="147"/>
      <c r="D5" s="148">
        <v>170336</v>
      </c>
      <c r="E5" s="147"/>
      <c r="F5" s="147"/>
      <c r="G5" s="147"/>
    </row>
    <row r="6" spans="1:9" s="53" customFormat="1" ht="14.25" customHeight="1">
      <c r="A6" s="147" t="s">
        <v>675</v>
      </c>
      <c r="B6" s="147"/>
      <c r="C6" s="147"/>
      <c r="D6" s="148">
        <v>17040</v>
      </c>
      <c r="E6" s="147"/>
      <c r="F6" s="147"/>
      <c r="G6" s="147"/>
    </row>
    <row r="7" spans="1:9" s="53" customFormat="1" ht="14.25" customHeight="1">
      <c r="A7" s="147" t="s">
        <v>190</v>
      </c>
      <c r="B7" s="147"/>
      <c r="C7" s="147"/>
      <c r="D7" s="148">
        <v>26129</v>
      </c>
      <c r="E7" s="147"/>
      <c r="F7" s="147"/>
      <c r="G7" s="147"/>
    </row>
    <row r="8" spans="1:9" s="53" customFormat="1" ht="14.25" customHeight="1">
      <c r="A8" s="147" t="s">
        <v>191</v>
      </c>
      <c r="B8" s="147"/>
      <c r="C8" s="147"/>
      <c r="D8" s="148">
        <f>17040+145+2000</f>
        <v>19185</v>
      </c>
      <c r="E8" s="147"/>
      <c r="F8" s="147"/>
      <c r="G8" s="147"/>
    </row>
    <row r="9" spans="1:9" s="53" customFormat="1" ht="14.25" customHeight="1">
      <c r="A9" s="147"/>
      <c r="B9" s="147" t="s">
        <v>192</v>
      </c>
      <c r="C9" s="147"/>
      <c r="D9" s="148">
        <v>2145</v>
      </c>
      <c r="E9" s="147"/>
      <c r="F9" s="147"/>
      <c r="G9" s="147"/>
    </row>
    <row r="10" spans="1:9" s="53" customFormat="1" ht="14.25" customHeight="1">
      <c r="A10" s="147" t="s">
        <v>193</v>
      </c>
      <c r="B10" s="147" t="s">
        <v>194</v>
      </c>
      <c r="C10" s="147"/>
      <c r="D10" s="147"/>
      <c r="E10" s="147"/>
      <c r="F10" s="147"/>
      <c r="G10" s="147"/>
    </row>
    <row r="11" spans="1:9" s="53" customFormat="1" ht="14.25" customHeight="1">
      <c r="A11" s="147"/>
      <c r="B11" s="147"/>
      <c r="C11" s="148"/>
      <c r="D11" s="147"/>
      <c r="E11" s="147"/>
      <c r="F11" s="147"/>
    </row>
    <row r="12" spans="1:9" s="53" customFormat="1" ht="14.25" customHeight="1">
      <c r="A12" s="146" t="s">
        <v>283</v>
      </c>
      <c r="B12" s="147"/>
      <c r="C12" s="147"/>
      <c r="D12" s="147"/>
      <c r="E12" s="147"/>
      <c r="F12" s="147"/>
      <c r="G12" s="147"/>
    </row>
    <row r="13" spans="1:9" s="53" customFormat="1" ht="14.25" customHeight="1">
      <c r="A13" s="147"/>
      <c r="B13" s="151" t="s">
        <v>195</v>
      </c>
      <c r="C13" s="151"/>
      <c r="D13" s="147"/>
      <c r="E13" s="147"/>
      <c r="F13" s="147"/>
      <c r="G13" s="147"/>
    </row>
    <row r="14" spans="1:9" s="54" customFormat="1" ht="53.25" customHeight="1">
      <c r="A14" s="155"/>
      <c r="B14" s="588" t="s">
        <v>294</v>
      </c>
      <c r="C14" s="588"/>
      <c r="D14" s="588"/>
      <c r="E14" s="588"/>
      <c r="F14" s="588"/>
      <c r="G14" s="156" t="s">
        <v>196</v>
      </c>
    </row>
    <row r="15" spans="1:9" s="53" customFormat="1" ht="14.25" customHeight="1">
      <c r="A15" s="147" t="s">
        <v>197</v>
      </c>
      <c r="B15" s="147"/>
      <c r="C15" s="148">
        <v>171051</v>
      </c>
      <c r="D15" s="147"/>
      <c r="E15" s="147"/>
      <c r="F15" s="147"/>
      <c r="G15" s="147"/>
    </row>
    <row r="16" spans="1:9" s="53" customFormat="1" ht="14.25" customHeight="1">
      <c r="A16" s="147" t="s">
        <v>198</v>
      </c>
      <c r="B16" s="147"/>
      <c r="C16" s="148">
        <v>37887</v>
      </c>
      <c r="D16" s="147"/>
      <c r="E16" s="147"/>
      <c r="F16" s="147"/>
      <c r="G16" s="147"/>
    </row>
    <row r="17" spans="1:7" s="53" customFormat="1" ht="14.25" customHeight="1">
      <c r="A17" s="147" t="s">
        <v>199</v>
      </c>
      <c r="B17" s="147"/>
      <c r="C17" s="157" t="s">
        <v>737</v>
      </c>
      <c r="D17" s="147"/>
      <c r="E17" s="147"/>
      <c r="F17" s="147"/>
      <c r="G17" s="147"/>
    </row>
    <row r="18" spans="1:7" s="53" customFormat="1" ht="14.25" customHeight="1">
      <c r="A18" s="147" t="s">
        <v>90</v>
      </c>
      <c r="B18" s="147"/>
      <c r="C18" s="148">
        <v>106</v>
      </c>
      <c r="D18" s="147"/>
      <c r="E18" s="147"/>
      <c r="F18" s="147"/>
      <c r="G18" s="147"/>
    </row>
    <row r="19" spans="1:7" s="53" customFormat="1" ht="14.25" customHeight="1">
      <c r="A19" s="147" t="s">
        <v>200</v>
      </c>
      <c r="B19" s="147"/>
      <c r="C19" s="148">
        <v>23955</v>
      </c>
      <c r="D19" s="158" t="s">
        <v>738</v>
      </c>
      <c r="E19" s="147"/>
      <c r="F19" s="147"/>
      <c r="G19" s="147"/>
    </row>
    <row r="20" spans="1:7" s="53" customFormat="1" ht="14.25" customHeight="1">
      <c r="A20" s="147" t="s">
        <v>201</v>
      </c>
      <c r="B20" s="147"/>
      <c r="C20" s="148">
        <v>13826</v>
      </c>
      <c r="D20" s="158"/>
      <c r="E20" s="147"/>
      <c r="F20" s="147"/>
      <c r="G20" s="147"/>
    </row>
    <row r="21" spans="1:7" s="53" customFormat="1" ht="14.25" customHeight="1">
      <c r="A21" s="147"/>
      <c r="B21" s="147"/>
      <c r="C21" s="147"/>
      <c r="D21" s="159"/>
      <c r="E21" s="147"/>
      <c r="F21" s="147"/>
      <c r="G21" s="147"/>
    </row>
    <row r="22" spans="1:7" s="53" customFormat="1" ht="14.25" customHeight="1">
      <c r="A22" s="147" t="s">
        <v>202</v>
      </c>
      <c r="B22" s="147"/>
      <c r="C22" s="147"/>
      <c r="D22" s="147"/>
      <c r="E22" s="151" t="s">
        <v>203</v>
      </c>
      <c r="F22" s="147"/>
      <c r="G22" s="147"/>
    </row>
    <row r="23" spans="1:7" s="53" customFormat="1" ht="14.25" customHeight="1">
      <c r="A23" s="147" t="s">
        <v>204</v>
      </c>
      <c r="B23" s="147"/>
      <c r="C23" s="147"/>
      <c r="D23" s="147"/>
      <c r="E23" s="147" t="s">
        <v>205</v>
      </c>
      <c r="F23" s="147"/>
      <c r="G23" s="147"/>
    </row>
    <row r="24" spans="1:7" s="53" customFormat="1" ht="14.25" customHeight="1">
      <c r="A24" s="147" t="s">
        <v>295</v>
      </c>
      <c r="B24" s="147"/>
      <c r="C24" s="147"/>
      <c r="D24" s="147"/>
      <c r="E24" s="147" t="s">
        <v>206</v>
      </c>
      <c r="F24" s="147"/>
      <c r="G24" s="147"/>
    </row>
    <row r="25" spans="1:7" s="99" customFormat="1" ht="23.25" customHeight="1">
      <c r="A25" s="99" t="s">
        <v>207</v>
      </c>
    </row>
    <row r="26" spans="1:7" s="53" customFormat="1" ht="14.25" customHeight="1">
      <c r="A26" s="146" t="s">
        <v>282</v>
      </c>
      <c r="B26" s="147"/>
      <c r="C26" s="147"/>
      <c r="D26" s="147"/>
      <c r="E26" s="147"/>
      <c r="F26" s="147"/>
      <c r="G26" s="147"/>
    </row>
    <row r="27" spans="1:7" s="53" customFormat="1" ht="14.25" customHeight="1">
      <c r="A27" s="147" t="s">
        <v>189</v>
      </c>
      <c r="B27" s="147"/>
      <c r="C27" s="147"/>
      <c r="E27" s="148">
        <v>174677</v>
      </c>
      <c r="F27" s="147"/>
      <c r="G27" s="147"/>
    </row>
    <row r="28" spans="1:7" s="53" customFormat="1" ht="14.25" customHeight="1">
      <c r="A28" s="147" t="s">
        <v>675</v>
      </c>
      <c r="B28" s="147"/>
      <c r="C28" s="147"/>
      <c r="E28" s="148">
        <v>17467</v>
      </c>
      <c r="F28" s="147"/>
      <c r="G28" s="147"/>
    </row>
    <row r="29" spans="1:7" s="53" customFormat="1" ht="14.25" customHeight="1">
      <c r="A29" s="147" t="s">
        <v>208</v>
      </c>
      <c r="B29" s="147"/>
      <c r="C29" s="147"/>
      <c r="E29" s="148">
        <v>56253</v>
      </c>
      <c r="F29" s="147"/>
      <c r="G29" s="147"/>
    </row>
    <row r="30" spans="1:7" s="53" customFormat="1" ht="14.25" customHeight="1">
      <c r="A30" s="147" t="s">
        <v>209</v>
      </c>
      <c r="B30" s="147" t="s">
        <v>210</v>
      </c>
      <c r="C30" s="147"/>
      <c r="E30" s="148">
        <v>41887</v>
      </c>
      <c r="F30" s="147"/>
      <c r="G30" s="147"/>
    </row>
    <row r="31" spans="1:7" s="53" customFormat="1" ht="14.25" customHeight="1">
      <c r="A31" s="147"/>
      <c r="B31" s="147" t="s">
        <v>211</v>
      </c>
      <c r="C31" s="147"/>
      <c r="E31" s="148">
        <v>14366</v>
      </c>
      <c r="F31" s="147"/>
      <c r="G31" s="147"/>
    </row>
    <row r="32" spans="1:7" s="53" customFormat="1" ht="14.25" customHeight="1">
      <c r="A32" s="147" t="s">
        <v>193</v>
      </c>
      <c r="B32" s="147" t="s">
        <v>194</v>
      </c>
      <c r="C32" s="147"/>
      <c r="D32" s="147"/>
      <c r="E32" s="147"/>
      <c r="F32" s="147"/>
      <c r="G32" s="147"/>
    </row>
    <row r="33" spans="1:7" s="53" customFormat="1" ht="14.25" customHeight="1">
      <c r="A33" s="147"/>
      <c r="B33" s="147"/>
      <c r="C33" s="147"/>
      <c r="D33" s="159"/>
      <c r="E33" s="147"/>
      <c r="F33" s="147"/>
      <c r="G33" s="147"/>
    </row>
    <row r="34" spans="1:7" s="53" customFormat="1" ht="14.25" customHeight="1">
      <c r="A34" s="146" t="s">
        <v>281</v>
      </c>
      <c r="B34" s="147"/>
      <c r="C34" s="147"/>
      <c r="D34" s="147"/>
      <c r="E34" s="147"/>
      <c r="F34" s="147"/>
      <c r="G34" s="147"/>
    </row>
    <row r="35" spans="1:7" s="53" customFormat="1" ht="14.25" customHeight="1">
      <c r="A35" s="147"/>
      <c r="B35" s="151" t="s">
        <v>195</v>
      </c>
      <c r="C35" s="151"/>
      <c r="D35" s="147"/>
      <c r="E35" s="147"/>
      <c r="F35" s="147"/>
      <c r="G35" s="147"/>
    </row>
    <row r="36" spans="1:7" s="54" customFormat="1" ht="50.25" customHeight="1">
      <c r="A36" s="155"/>
      <c r="B36" s="588" t="s">
        <v>212</v>
      </c>
      <c r="C36" s="588"/>
      <c r="D36" s="588"/>
      <c r="E36" s="588"/>
      <c r="F36" s="588"/>
      <c r="G36" s="156" t="s">
        <v>196</v>
      </c>
    </row>
    <row r="37" spans="1:7" s="53" customFormat="1" ht="14.25" customHeight="1">
      <c r="A37" s="147" t="s">
        <v>197</v>
      </c>
      <c r="B37" s="147"/>
      <c r="C37" s="148">
        <v>173838</v>
      </c>
      <c r="D37" s="147"/>
      <c r="E37" s="147"/>
      <c r="F37" s="147"/>
      <c r="G37" s="147"/>
    </row>
    <row r="38" spans="1:7" s="53" customFormat="1" ht="14.25" customHeight="1">
      <c r="A38" s="147" t="s">
        <v>198</v>
      </c>
      <c r="B38" s="147"/>
      <c r="C38" s="148">
        <v>54636</v>
      </c>
      <c r="D38" s="147"/>
      <c r="E38" s="147"/>
      <c r="F38" s="147"/>
      <c r="G38" s="147"/>
    </row>
    <row r="39" spans="1:7" s="53" customFormat="1" ht="14.25" customHeight="1">
      <c r="A39" s="147" t="s">
        <v>199</v>
      </c>
      <c r="B39" s="147"/>
      <c r="C39" s="160">
        <v>31.4</v>
      </c>
      <c r="D39" s="147"/>
      <c r="E39" s="147"/>
      <c r="F39" s="147"/>
      <c r="G39" s="147"/>
    </row>
    <row r="40" spans="1:7" s="53" customFormat="1" ht="14.25" customHeight="1">
      <c r="A40" s="147" t="s">
        <v>90</v>
      </c>
      <c r="B40" s="147"/>
      <c r="C40" s="148">
        <v>78</v>
      </c>
      <c r="D40" s="147"/>
      <c r="E40" s="147"/>
      <c r="F40" s="147"/>
      <c r="G40" s="147"/>
    </row>
    <row r="41" spans="1:7" s="53" customFormat="1" ht="14.25" customHeight="1">
      <c r="A41" s="147" t="s">
        <v>200</v>
      </c>
      <c r="B41" s="147"/>
      <c r="C41" s="148">
        <v>36798</v>
      </c>
      <c r="D41" s="161" t="s">
        <v>739</v>
      </c>
      <c r="E41" s="147"/>
      <c r="F41" s="147"/>
      <c r="G41" s="161"/>
    </row>
    <row r="42" spans="1:7" s="53" customFormat="1" ht="14.25" customHeight="1">
      <c r="A42" s="147" t="s">
        <v>201</v>
      </c>
      <c r="B42" s="147"/>
      <c r="C42" s="148">
        <v>17760</v>
      </c>
      <c r="D42" s="158" t="s">
        <v>740</v>
      </c>
      <c r="E42" s="147"/>
      <c r="F42" s="147"/>
      <c r="G42" s="147"/>
    </row>
    <row r="43" spans="1:7" s="53" customFormat="1" ht="14.25" customHeight="1">
      <c r="A43" s="147"/>
      <c r="B43" s="147"/>
      <c r="C43" s="147"/>
      <c r="D43" s="148"/>
      <c r="E43" s="147"/>
      <c r="F43" s="147"/>
      <c r="G43" s="147"/>
    </row>
    <row r="44" spans="1:7" s="53" customFormat="1" ht="14.25" customHeight="1">
      <c r="A44" s="147" t="s">
        <v>202</v>
      </c>
      <c r="B44" s="147"/>
      <c r="C44" s="147"/>
      <c r="D44" s="147"/>
      <c r="E44" s="162" t="s">
        <v>193</v>
      </c>
      <c r="F44" s="147"/>
      <c r="G44" s="163"/>
    </row>
    <row r="45" spans="1:7" s="53" customFormat="1" ht="14.25" customHeight="1">
      <c r="A45" s="147" t="s">
        <v>284</v>
      </c>
      <c r="B45" s="147"/>
      <c r="C45" s="147"/>
      <c r="D45" s="147"/>
      <c r="E45" s="588" t="s">
        <v>213</v>
      </c>
      <c r="F45" s="588"/>
      <c r="G45" s="588"/>
    </row>
    <row r="46" spans="1:7" s="53" customFormat="1" ht="14.25" customHeight="1">
      <c r="A46" s="147" t="s">
        <v>296</v>
      </c>
      <c r="B46" s="147"/>
      <c r="C46" s="147"/>
      <c r="D46" s="147"/>
      <c r="E46" s="588" t="s">
        <v>214</v>
      </c>
      <c r="F46" s="588"/>
      <c r="G46" s="588"/>
    </row>
    <row r="47" spans="1:7" s="53" customFormat="1" ht="25.5" customHeight="1">
      <c r="A47" s="147"/>
      <c r="B47" s="147"/>
      <c r="C47" s="147"/>
      <c r="D47" s="147"/>
      <c r="E47" s="239"/>
      <c r="F47" s="239"/>
      <c r="G47" s="239"/>
    </row>
    <row r="48" spans="1:7" ht="5.25" customHeight="1">
      <c r="E48" s="52"/>
    </row>
    <row r="49" spans="1:7" s="99" customFormat="1" ht="23.25" customHeight="1">
      <c r="A49" s="99" t="s">
        <v>215</v>
      </c>
    </row>
    <row r="50" spans="1:7" s="53" customFormat="1" ht="14.25" customHeight="1">
      <c r="A50" s="146" t="s">
        <v>216</v>
      </c>
      <c r="B50" s="147"/>
      <c r="C50" s="147"/>
      <c r="D50" s="147"/>
      <c r="E50" s="147"/>
      <c r="F50" s="147"/>
    </row>
    <row r="51" spans="1:7" s="53" customFormat="1" ht="14.25" customHeight="1">
      <c r="A51" s="147" t="s">
        <v>189</v>
      </c>
      <c r="B51" s="147"/>
      <c r="C51" s="147"/>
      <c r="E51" s="148">
        <v>175620</v>
      </c>
      <c r="F51" s="147"/>
    </row>
    <row r="52" spans="1:7" s="55" customFormat="1" ht="14.25" customHeight="1">
      <c r="A52" s="149" t="s">
        <v>676</v>
      </c>
      <c r="B52" s="149"/>
      <c r="C52" s="149"/>
      <c r="E52" s="150" t="s">
        <v>217</v>
      </c>
      <c r="F52" s="149"/>
    </row>
    <row r="53" spans="1:7" s="53" customFormat="1" ht="14.25" customHeight="1">
      <c r="A53" s="147" t="s">
        <v>741</v>
      </c>
      <c r="B53" s="147"/>
      <c r="C53" s="147"/>
      <c r="D53" s="147"/>
      <c r="E53" s="147"/>
      <c r="F53" s="147"/>
    </row>
    <row r="54" spans="1:7" s="53" customFormat="1" ht="14.25" customHeight="1">
      <c r="A54" s="147" t="s">
        <v>209</v>
      </c>
      <c r="B54" s="147" t="s">
        <v>210</v>
      </c>
      <c r="C54" s="148">
        <v>7051</v>
      </c>
      <c r="D54" s="147"/>
      <c r="E54" s="147"/>
      <c r="F54" s="147"/>
    </row>
    <row r="55" spans="1:7" s="53" customFormat="1" ht="14.25" customHeight="1">
      <c r="A55" s="147"/>
      <c r="B55" s="147" t="s">
        <v>211</v>
      </c>
      <c r="C55" s="148">
        <v>917</v>
      </c>
      <c r="D55" s="147"/>
      <c r="E55" s="147"/>
      <c r="F55" s="147"/>
    </row>
    <row r="56" spans="1:7" s="53" customFormat="1" ht="14.25" customHeight="1">
      <c r="A56" s="147" t="s">
        <v>203</v>
      </c>
      <c r="B56" s="147" t="s">
        <v>194</v>
      </c>
      <c r="C56" s="148"/>
      <c r="D56" s="147"/>
      <c r="E56" s="147"/>
      <c r="F56" s="147"/>
    </row>
    <row r="57" spans="1:7" s="53" customFormat="1" ht="14.25" customHeight="1">
      <c r="A57" s="147"/>
      <c r="B57" s="147"/>
      <c r="C57" s="148"/>
      <c r="D57" s="147"/>
      <c r="E57" s="147"/>
      <c r="F57" s="147"/>
    </row>
    <row r="58" spans="1:7" s="53" customFormat="1" ht="14.25" customHeight="1">
      <c r="A58" s="146" t="s">
        <v>218</v>
      </c>
      <c r="B58" s="147"/>
      <c r="C58" s="148"/>
      <c r="D58" s="147"/>
      <c r="E58" s="147"/>
      <c r="F58" s="147"/>
    </row>
    <row r="59" spans="1:7" s="53" customFormat="1" ht="14.25" customHeight="1">
      <c r="A59" s="147"/>
      <c r="B59" s="151" t="s">
        <v>195</v>
      </c>
      <c r="C59" s="147"/>
      <c r="D59" s="147"/>
      <c r="E59" s="147"/>
      <c r="F59" s="147"/>
    </row>
    <row r="60" spans="1:7" s="53" customFormat="1" ht="40.15" customHeight="1">
      <c r="A60" s="147"/>
      <c r="B60" s="588" t="s">
        <v>219</v>
      </c>
      <c r="C60" s="588"/>
      <c r="D60" s="588"/>
      <c r="E60" s="588"/>
      <c r="F60" s="588"/>
      <c r="G60" s="156" t="s">
        <v>196</v>
      </c>
    </row>
    <row r="61" spans="1:7" s="53" customFormat="1" ht="14.25" customHeight="1">
      <c r="A61" s="147" t="s">
        <v>197</v>
      </c>
      <c r="B61" s="147"/>
      <c r="C61" s="148">
        <v>177827</v>
      </c>
      <c r="D61" s="147"/>
      <c r="E61" s="147"/>
      <c r="F61" s="147"/>
    </row>
    <row r="62" spans="1:7" s="53" customFormat="1" ht="14.25" customHeight="1">
      <c r="A62" s="147" t="s">
        <v>198</v>
      </c>
      <c r="B62" s="147"/>
      <c r="C62" s="148">
        <v>41271</v>
      </c>
      <c r="D62" s="147"/>
      <c r="E62" s="136"/>
      <c r="F62" s="147"/>
    </row>
    <row r="63" spans="1:7" s="53" customFormat="1" ht="14.25" customHeight="1">
      <c r="A63" s="147" t="s">
        <v>199</v>
      </c>
      <c r="B63" s="147"/>
      <c r="C63" s="148">
        <v>41063</v>
      </c>
      <c r="D63" s="147"/>
      <c r="E63" s="136"/>
      <c r="F63" s="147"/>
    </row>
    <row r="64" spans="1:7" s="53" customFormat="1" ht="14.25" customHeight="1">
      <c r="A64" s="147" t="s">
        <v>90</v>
      </c>
      <c r="B64" s="147"/>
      <c r="C64" s="148">
        <v>208</v>
      </c>
      <c r="D64" s="147"/>
      <c r="E64" s="136"/>
      <c r="F64" s="147"/>
    </row>
    <row r="65" spans="1:7" s="53" customFormat="1" ht="14.25" customHeight="1">
      <c r="A65" s="147" t="s">
        <v>225</v>
      </c>
      <c r="B65" s="147"/>
      <c r="C65" s="148">
        <v>20659</v>
      </c>
      <c r="D65" s="152">
        <v>0.503</v>
      </c>
      <c r="E65" s="136"/>
      <c r="F65" s="147"/>
    </row>
    <row r="66" spans="1:7" s="53" customFormat="1" ht="14.25" customHeight="1">
      <c r="A66" s="147" t="s">
        <v>201</v>
      </c>
      <c r="B66" s="147"/>
      <c r="C66" s="148">
        <v>20404</v>
      </c>
      <c r="D66" s="153">
        <v>0.497</v>
      </c>
      <c r="E66" s="136"/>
      <c r="F66" s="147"/>
    </row>
    <row r="67" spans="1:7" s="53" customFormat="1" ht="14.25" customHeight="1">
      <c r="A67" s="147"/>
      <c r="B67" s="147"/>
      <c r="C67" s="147"/>
      <c r="D67" s="147"/>
      <c r="E67" s="136"/>
      <c r="F67" s="147"/>
    </row>
    <row r="68" spans="1:7" s="53" customFormat="1" ht="14.25" customHeight="1">
      <c r="A68" s="147" t="s">
        <v>220</v>
      </c>
      <c r="B68" s="147"/>
      <c r="C68" s="147"/>
      <c r="D68" s="147"/>
      <c r="E68" s="154" t="s">
        <v>193</v>
      </c>
      <c r="F68" s="147"/>
    </row>
    <row r="69" spans="1:7" s="53" customFormat="1" ht="14.25" customHeight="1">
      <c r="A69" s="147" t="s">
        <v>221</v>
      </c>
      <c r="B69" s="147"/>
      <c r="C69" s="147"/>
      <c r="D69" s="147"/>
      <c r="E69" s="136" t="s">
        <v>222</v>
      </c>
      <c r="F69" s="147"/>
    </row>
    <row r="70" spans="1:7" s="53" customFormat="1" ht="14.25" customHeight="1">
      <c r="A70" s="147" t="s">
        <v>223</v>
      </c>
      <c r="B70" s="147"/>
      <c r="C70" s="147"/>
      <c r="D70" s="147"/>
      <c r="E70" s="136" t="s">
        <v>214</v>
      </c>
      <c r="F70" s="147"/>
    </row>
    <row r="71" spans="1:7" s="53" customFormat="1" ht="14.25" customHeight="1">
      <c r="A71" s="147"/>
      <c r="B71" s="147"/>
      <c r="C71" s="147"/>
      <c r="D71" s="147"/>
      <c r="E71" s="136"/>
      <c r="F71" s="147"/>
    </row>
    <row r="72" spans="1:7" s="99" customFormat="1" ht="23.25" customHeight="1">
      <c r="A72" s="99" t="s">
        <v>798</v>
      </c>
    </row>
    <row r="73" spans="1:7" s="53" customFormat="1" ht="14.25" customHeight="1">
      <c r="A73" s="146" t="s">
        <v>791</v>
      </c>
      <c r="B73" s="147"/>
      <c r="C73" s="148"/>
      <c r="D73" s="147"/>
      <c r="E73" s="147"/>
      <c r="F73" s="147"/>
    </row>
    <row r="74" spans="1:7" s="53" customFormat="1" ht="14.25" customHeight="1">
      <c r="A74" s="147"/>
      <c r="B74" s="151" t="s">
        <v>195</v>
      </c>
      <c r="C74" s="147"/>
      <c r="D74" s="147"/>
      <c r="E74" s="147"/>
      <c r="F74" s="147"/>
    </row>
    <row r="75" spans="1:7" s="53" customFormat="1" ht="40.15" customHeight="1">
      <c r="A75" s="147"/>
      <c r="B75" s="588" t="s">
        <v>792</v>
      </c>
      <c r="C75" s="588"/>
      <c r="D75" s="588"/>
      <c r="E75" s="588"/>
      <c r="F75" s="588"/>
      <c r="G75" s="156" t="s">
        <v>196</v>
      </c>
    </row>
    <row r="76" spans="1:7" s="53" customFormat="1" ht="14.25" customHeight="1">
      <c r="A76" s="147" t="s">
        <v>189</v>
      </c>
      <c r="B76" s="147"/>
      <c r="C76" s="147"/>
      <c r="E76" s="148">
        <v>173810</v>
      </c>
      <c r="F76" s="147"/>
    </row>
    <row r="77" spans="1:7" s="55" customFormat="1" ht="14.25" customHeight="1">
      <c r="A77" s="149" t="s">
        <v>676</v>
      </c>
      <c r="B77" s="149"/>
      <c r="C77" s="149"/>
      <c r="E77" s="150">
        <f>E76*0.04</f>
        <v>6952.4000000000005</v>
      </c>
      <c r="F77" s="149"/>
    </row>
    <row r="78" spans="1:7" s="53" customFormat="1" ht="14.25" customHeight="1">
      <c r="A78" s="147" t="s">
        <v>793</v>
      </c>
      <c r="B78" s="147"/>
      <c r="C78" s="147"/>
      <c r="D78" s="147"/>
      <c r="E78" s="147"/>
      <c r="F78" s="147"/>
    </row>
    <row r="79" spans="1:7" s="53" customFormat="1" ht="14.25" customHeight="1">
      <c r="A79" s="147" t="s">
        <v>209</v>
      </c>
      <c r="B79" s="147" t="s">
        <v>210</v>
      </c>
      <c r="C79" s="148" t="s">
        <v>794</v>
      </c>
      <c r="D79" s="147"/>
      <c r="E79" s="147"/>
      <c r="F79" s="147"/>
    </row>
    <row r="80" spans="1:7" s="53" customFormat="1" ht="14.25" customHeight="1">
      <c r="A80" s="147"/>
      <c r="B80" s="147" t="s">
        <v>211</v>
      </c>
      <c r="C80" s="485">
        <f>10267-8923</f>
        <v>1344</v>
      </c>
      <c r="D80" s="147"/>
      <c r="E80" s="147"/>
      <c r="F80" s="147"/>
    </row>
    <row r="81" spans="1:7" s="53" customFormat="1" ht="14.25" customHeight="1">
      <c r="A81" s="147" t="s">
        <v>203</v>
      </c>
      <c r="B81" s="147" t="s">
        <v>194</v>
      </c>
      <c r="C81" s="148"/>
      <c r="D81" s="147"/>
      <c r="E81" s="147"/>
      <c r="F81" s="147"/>
    </row>
    <row r="82" spans="1:7" s="53" customFormat="1" ht="18" customHeight="1">
      <c r="A82" s="569" t="s">
        <v>796</v>
      </c>
      <c r="B82" s="569"/>
      <c r="C82" s="569"/>
      <c r="D82" s="569"/>
      <c r="E82" s="569"/>
      <c r="F82" s="569"/>
      <c r="G82" s="569"/>
    </row>
    <row r="83" spans="1:7" s="53" customFormat="1" ht="18.75" customHeight="1">
      <c r="A83" s="589" t="s">
        <v>795</v>
      </c>
      <c r="B83" s="589"/>
      <c r="C83" s="589"/>
      <c r="D83" s="589"/>
      <c r="E83" s="589"/>
      <c r="F83" s="589"/>
      <c r="G83" s="589"/>
    </row>
    <row r="84" spans="1:7" s="53" customFormat="1" ht="18.75" customHeight="1">
      <c r="A84" s="484"/>
      <c r="B84" s="484"/>
      <c r="C84" s="484"/>
      <c r="D84" s="484"/>
      <c r="E84" s="484"/>
      <c r="F84" s="484"/>
      <c r="G84" s="484"/>
    </row>
    <row r="85" spans="1:7" s="53" customFormat="1" ht="14.25" customHeight="1">
      <c r="A85" s="147" t="s">
        <v>802</v>
      </c>
      <c r="B85" s="147"/>
      <c r="C85" s="147"/>
      <c r="D85" s="147"/>
      <c r="E85" s="136"/>
      <c r="F85" s="147"/>
    </row>
  </sheetData>
  <mergeCells count="8">
    <mergeCell ref="B75:F75"/>
    <mergeCell ref="A82:G82"/>
    <mergeCell ref="A83:G83"/>
    <mergeCell ref="B14:F14"/>
    <mergeCell ref="B36:F36"/>
    <mergeCell ref="E45:G45"/>
    <mergeCell ref="E46:G46"/>
    <mergeCell ref="B60:F60"/>
  </mergeCells>
  <hyperlinks>
    <hyperlink ref="A83:G83" r:id="rId1" location="allrisWP" display="Quelle: ALLIS Stand 13.10.2025" xr:uid="{00000000-0004-0000-1700-000000000000}"/>
  </hyperlinks>
  <printOptions gridLinesSet="0"/>
  <pageMargins left="0.78740157480314965" right="0.78740157480314965" top="0.74803149606299213" bottom="0.51181102362204722" header="0" footer="0"/>
  <pageSetup paperSize="9" orientation="portrait" r:id="rId2"/>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641"/>
  <sheetViews>
    <sheetView showGridLines="0" view="pageLayout" topLeftCell="A18" zoomScaleNormal="100" zoomScaleSheetLayoutView="130" workbookViewId="0">
      <selection activeCell="A2" sqref="A2:XFD2"/>
    </sheetView>
  </sheetViews>
  <sheetFormatPr baseColWidth="10" defaultColWidth="10.85546875" defaultRowHeight="12.75"/>
  <cols>
    <col min="1" max="1" width="15.5703125" style="74" customWidth="1"/>
    <col min="2" max="2" width="4.7109375" style="74" customWidth="1"/>
    <col min="3" max="3" width="8.7109375" style="74" customWidth="1"/>
    <col min="4" max="4" width="13.28515625" style="74" customWidth="1"/>
    <col min="5" max="5" width="10.42578125" style="74" customWidth="1"/>
    <col min="6" max="6" width="13.42578125" style="74" customWidth="1"/>
    <col min="7" max="7" width="9.42578125" style="74" customWidth="1"/>
    <col min="8" max="8" width="8.7109375" style="434" customWidth="1"/>
    <col min="9" max="9" width="10.85546875" style="434"/>
    <col min="10" max="16384" width="10.85546875" style="74"/>
  </cols>
  <sheetData>
    <row r="1" spans="1:9" s="263" customFormat="1" ht="22.5" customHeight="1">
      <c r="A1" s="242" t="str">
        <f>CONCATENATE(Inhalt_K12!C42)</f>
        <v>Glossar</v>
      </c>
    </row>
    <row r="2" spans="1:9" s="52" customFormat="1" ht="5.25" customHeight="1"/>
    <row r="3" spans="1:9" s="418" customFormat="1" ht="96.75" customHeight="1">
      <c r="A3" s="592" t="s">
        <v>677</v>
      </c>
      <c r="B3" s="592"/>
      <c r="C3" s="592"/>
      <c r="D3" s="592"/>
      <c r="E3" s="592"/>
      <c r="F3" s="592"/>
      <c r="G3" s="592"/>
      <c r="H3" s="592"/>
      <c r="I3" s="419"/>
    </row>
    <row r="4" spans="1:9" s="203" customFormat="1" ht="141" customHeight="1">
      <c r="A4" s="592" t="s">
        <v>784</v>
      </c>
      <c r="B4" s="592"/>
      <c r="C4" s="592"/>
      <c r="D4" s="592"/>
      <c r="E4" s="592"/>
      <c r="F4" s="592"/>
      <c r="G4" s="592"/>
      <c r="H4" s="592"/>
      <c r="I4" s="416"/>
    </row>
    <row r="5" spans="1:9" s="203" customFormat="1" ht="67.5" customHeight="1">
      <c r="A5" s="592" t="s">
        <v>663</v>
      </c>
      <c r="B5" s="592"/>
      <c r="C5" s="592"/>
      <c r="D5" s="592"/>
      <c r="E5" s="592"/>
      <c r="F5" s="592"/>
      <c r="G5" s="592"/>
      <c r="H5" s="592"/>
      <c r="I5" s="416"/>
    </row>
    <row r="6" spans="1:9" s="203" customFormat="1" ht="57" customHeight="1">
      <c r="A6" s="592" t="s">
        <v>678</v>
      </c>
      <c r="B6" s="592"/>
      <c r="C6" s="592"/>
      <c r="D6" s="592"/>
      <c r="E6" s="592"/>
      <c r="F6" s="592"/>
      <c r="G6" s="592"/>
      <c r="H6" s="592"/>
      <c r="I6" s="420"/>
    </row>
    <row r="7" spans="1:9" s="203" customFormat="1" ht="57" customHeight="1">
      <c r="A7" s="592" t="s">
        <v>680</v>
      </c>
      <c r="B7" s="592"/>
      <c r="C7" s="592"/>
      <c r="D7" s="592"/>
      <c r="E7" s="592"/>
      <c r="F7" s="592"/>
      <c r="G7" s="592"/>
      <c r="H7" s="592"/>
      <c r="I7" s="420"/>
    </row>
    <row r="8" spans="1:9" s="203" customFormat="1" ht="87.75" customHeight="1">
      <c r="A8" s="592" t="s">
        <v>679</v>
      </c>
      <c r="B8" s="592"/>
      <c r="C8" s="592"/>
      <c r="D8" s="592"/>
      <c r="E8" s="592"/>
      <c r="F8" s="592"/>
      <c r="G8" s="592"/>
      <c r="H8" s="592"/>
      <c r="I8" s="420"/>
    </row>
    <row r="9" spans="1:9" s="203" customFormat="1" ht="60.75" customHeight="1">
      <c r="A9" s="591" t="s">
        <v>664</v>
      </c>
      <c r="B9" s="591"/>
      <c r="C9" s="591"/>
      <c r="D9" s="591"/>
      <c r="E9" s="591"/>
      <c r="F9" s="591"/>
      <c r="G9" s="591"/>
      <c r="H9" s="591"/>
      <c r="I9" s="420"/>
    </row>
    <row r="10" spans="1:9" s="203" customFormat="1" ht="59.25" customHeight="1">
      <c r="A10" s="591" t="s">
        <v>681</v>
      </c>
      <c r="B10" s="591"/>
      <c r="C10" s="591"/>
      <c r="D10" s="591"/>
      <c r="E10" s="591"/>
      <c r="F10" s="591"/>
      <c r="G10" s="591"/>
      <c r="H10" s="591"/>
      <c r="I10" s="420"/>
    </row>
    <row r="11" spans="1:9" s="203" customFormat="1" ht="73.5" customHeight="1">
      <c r="A11" s="591" t="s">
        <v>783</v>
      </c>
      <c r="B11" s="591"/>
      <c r="C11" s="591"/>
      <c r="D11" s="591"/>
      <c r="E11" s="591"/>
      <c r="F11" s="591"/>
      <c r="G11" s="591"/>
      <c r="H11" s="591"/>
      <c r="I11" s="420"/>
    </row>
    <row r="12" spans="1:9" s="203" customFormat="1" ht="56.25" customHeight="1">
      <c r="A12" s="591" t="s">
        <v>665</v>
      </c>
      <c r="B12" s="591"/>
      <c r="C12" s="591"/>
      <c r="D12" s="591"/>
      <c r="E12" s="591"/>
      <c r="F12" s="591"/>
      <c r="G12" s="591"/>
      <c r="H12" s="591"/>
      <c r="I12" s="420"/>
    </row>
    <row r="13" spans="1:9" s="203" customFormat="1" ht="4.5" customHeight="1">
      <c r="A13" s="489"/>
      <c r="B13" s="489"/>
      <c r="C13" s="489"/>
      <c r="D13" s="489"/>
      <c r="E13" s="489"/>
      <c r="F13" s="489"/>
      <c r="G13" s="489"/>
      <c r="H13" s="489"/>
      <c r="I13" s="420"/>
    </row>
    <row r="14" spans="1:9" s="203" customFormat="1" ht="55.5" customHeight="1">
      <c r="A14" s="591" t="s">
        <v>666</v>
      </c>
      <c r="B14" s="591"/>
      <c r="C14" s="591"/>
      <c r="D14" s="591"/>
      <c r="E14" s="591"/>
      <c r="F14" s="591"/>
      <c r="G14" s="591"/>
      <c r="H14" s="591"/>
      <c r="I14" s="420"/>
    </row>
    <row r="15" spans="1:9" s="203" customFormat="1" ht="57.75" customHeight="1">
      <c r="A15" s="591" t="s">
        <v>667</v>
      </c>
      <c r="B15" s="595"/>
      <c r="C15" s="595"/>
      <c r="D15" s="595"/>
      <c r="E15" s="595"/>
      <c r="F15" s="595"/>
      <c r="G15" s="595"/>
      <c r="H15" s="595"/>
      <c r="I15" s="420"/>
    </row>
    <row r="16" spans="1:9" s="203" customFormat="1" ht="86.25" customHeight="1">
      <c r="A16" s="591" t="s">
        <v>683</v>
      </c>
      <c r="B16" s="591"/>
      <c r="C16" s="591"/>
      <c r="D16" s="591"/>
      <c r="E16" s="591"/>
      <c r="F16" s="591"/>
      <c r="G16" s="591"/>
      <c r="H16" s="591"/>
      <c r="I16" s="420"/>
    </row>
    <row r="17" spans="1:22" s="203" customFormat="1" ht="58.5" customHeight="1">
      <c r="A17" s="591" t="s">
        <v>668</v>
      </c>
      <c r="B17" s="591"/>
      <c r="C17" s="591"/>
      <c r="D17" s="591"/>
      <c r="E17" s="591"/>
      <c r="F17" s="591"/>
      <c r="G17" s="591"/>
      <c r="H17" s="591"/>
      <c r="I17" s="420"/>
    </row>
    <row r="18" spans="1:22" s="203" customFormat="1" ht="72" customHeight="1">
      <c r="A18" s="591" t="s">
        <v>684</v>
      </c>
      <c r="B18" s="595"/>
      <c r="C18" s="595"/>
      <c r="D18" s="595"/>
      <c r="E18" s="595"/>
      <c r="F18" s="595"/>
      <c r="G18" s="595"/>
      <c r="H18" s="595"/>
      <c r="I18" s="420"/>
    </row>
    <row r="19" spans="1:22" s="418" customFormat="1" ht="43.5" customHeight="1">
      <c r="A19" s="590" t="s">
        <v>669</v>
      </c>
      <c r="B19" s="590"/>
      <c r="C19" s="590"/>
      <c r="D19" s="590"/>
      <c r="E19" s="590"/>
      <c r="F19" s="590"/>
      <c r="G19" s="590"/>
      <c r="H19" s="590"/>
      <c r="I19" s="420"/>
      <c r="J19" s="421"/>
      <c r="K19" s="422"/>
      <c r="L19" s="423"/>
      <c r="M19" s="423"/>
      <c r="N19" s="424"/>
      <c r="O19" s="424"/>
      <c r="P19" s="424"/>
      <c r="Q19" s="424"/>
      <c r="R19" s="424"/>
      <c r="S19" s="424"/>
      <c r="T19" s="424"/>
      <c r="U19" s="424"/>
      <c r="V19" s="425"/>
    </row>
    <row r="20" spans="1:22" s="203" customFormat="1" ht="43.5" customHeight="1">
      <c r="A20" s="593" t="s">
        <v>670</v>
      </c>
      <c r="B20" s="593"/>
      <c r="C20" s="593"/>
      <c r="D20" s="593"/>
      <c r="E20" s="593"/>
      <c r="F20" s="593"/>
      <c r="G20" s="593"/>
      <c r="H20" s="593"/>
      <c r="I20" s="420"/>
    </row>
    <row r="21" spans="1:22" s="418" customFormat="1" ht="189" customHeight="1">
      <c r="A21" s="594" t="s">
        <v>685</v>
      </c>
      <c r="B21" s="594"/>
      <c r="C21" s="594"/>
      <c r="D21" s="594"/>
      <c r="E21" s="594"/>
      <c r="F21" s="594"/>
      <c r="G21" s="594"/>
      <c r="H21" s="594"/>
      <c r="I21" s="420"/>
      <c r="J21" s="421"/>
      <c r="K21" s="422"/>
      <c r="L21" s="423"/>
      <c r="M21" s="423"/>
      <c r="N21" s="424"/>
      <c r="O21" s="424"/>
      <c r="P21" s="424"/>
      <c r="Q21" s="424"/>
      <c r="R21" s="424"/>
      <c r="S21" s="424"/>
      <c r="T21" s="424"/>
      <c r="U21" s="424"/>
      <c r="V21" s="425"/>
    </row>
    <row r="22" spans="1:22" s="418" customFormat="1" ht="141.75" customHeight="1">
      <c r="A22" s="594" t="s">
        <v>773</v>
      </c>
      <c r="B22" s="594"/>
      <c r="C22" s="594"/>
      <c r="D22" s="594"/>
      <c r="E22" s="594"/>
      <c r="F22" s="594"/>
      <c r="G22" s="594"/>
      <c r="H22" s="594"/>
      <c r="I22" s="420"/>
      <c r="J22" s="421"/>
      <c r="K22" s="422"/>
      <c r="L22" s="423"/>
      <c r="M22" s="423"/>
      <c r="N22" s="424"/>
      <c r="O22" s="424"/>
      <c r="P22" s="424"/>
      <c r="Q22" s="424"/>
      <c r="R22" s="424"/>
      <c r="S22" s="424"/>
      <c r="T22" s="424"/>
      <c r="U22" s="424"/>
      <c r="V22" s="425"/>
    </row>
    <row r="23" spans="1:22" s="203" customFormat="1" ht="56.25" customHeight="1">
      <c r="A23" s="593" t="s">
        <v>671</v>
      </c>
      <c r="B23" s="593"/>
      <c r="C23" s="593"/>
      <c r="D23" s="593"/>
      <c r="E23" s="593"/>
      <c r="F23" s="593"/>
      <c r="G23" s="593"/>
      <c r="H23" s="593"/>
      <c r="I23" s="420"/>
    </row>
    <row r="24" spans="1:22" s="203" customFormat="1" ht="57.75" customHeight="1">
      <c r="A24" s="590" t="s">
        <v>672</v>
      </c>
      <c r="B24" s="590"/>
      <c r="C24" s="590"/>
      <c r="D24" s="590"/>
      <c r="E24" s="590"/>
      <c r="F24" s="590"/>
      <c r="G24" s="590"/>
      <c r="H24" s="590"/>
      <c r="I24" s="420"/>
    </row>
    <row r="25" spans="1:22" s="203" customFormat="1" ht="60" customHeight="1">
      <c r="A25" s="590" t="s">
        <v>769</v>
      </c>
      <c r="B25" s="590"/>
      <c r="C25" s="590"/>
      <c r="D25" s="590"/>
      <c r="E25" s="590"/>
      <c r="F25" s="590"/>
      <c r="G25" s="590"/>
      <c r="H25" s="590"/>
      <c r="I25" s="420"/>
    </row>
    <row r="26" spans="1:22" s="203" customFormat="1" ht="198.75" customHeight="1">
      <c r="A26" s="590" t="s">
        <v>682</v>
      </c>
      <c r="B26" s="590"/>
      <c r="C26" s="590"/>
      <c r="D26" s="590"/>
      <c r="E26" s="590"/>
      <c r="F26" s="590"/>
      <c r="G26" s="590"/>
      <c r="H26" s="590"/>
      <c r="I26" s="420"/>
    </row>
    <row r="27" spans="1:22" s="418" customFormat="1" ht="13.5" customHeight="1">
      <c r="A27" s="426"/>
      <c r="B27" s="427"/>
      <c r="C27" s="427"/>
      <c r="D27" s="427"/>
      <c r="E27" s="427"/>
      <c r="F27" s="427"/>
      <c r="G27" s="427"/>
      <c r="H27" s="427"/>
      <c r="I27" s="420"/>
      <c r="J27" s="421"/>
      <c r="K27" s="422"/>
      <c r="L27" s="423"/>
      <c r="M27" s="423"/>
      <c r="N27" s="424"/>
      <c r="O27" s="424"/>
      <c r="P27" s="424"/>
      <c r="Q27" s="424"/>
      <c r="R27" s="424"/>
      <c r="S27" s="424"/>
      <c r="T27" s="424"/>
      <c r="U27" s="424"/>
      <c r="V27" s="425"/>
    </row>
    <row r="28" spans="1:22" s="418" customFormat="1" ht="11.25" customHeight="1">
      <c r="A28" s="428"/>
      <c r="B28" s="429"/>
      <c r="C28" s="429"/>
      <c r="D28" s="429"/>
      <c r="E28" s="429"/>
      <c r="F28" s="429"/>
      <c r="G28" s="429"/>
      <c r="H28" s="429"/>
      <c r="I28" s="420"/>
      <c r="J28" s="421"/>
      <c r="K28" s="422"/>
      <c r="L28" s="423"/>
      <c r="M28" s="423"/>
      <c r="N28" s="424"/>
      <c r="O28" s="424"/>
      <c r="P28" s="424"/>
      <c r="Q28" s="424"/>
      <c r="R28" s="424"/>
      <c r="S28" s="424"/>
      <c r="T28" s="424"/>
      <c r="U28" s="424"/>
      <c r="V28" s="425"/>
    </row>
    <row r="29" spans="1:22" s="203" customFormat="1" ht="9.75" customHeight="1">
      <c r="A29" s="430"/>
      <c r="B29" s="430"/>
      <c r="C29" s="431"/>
      <c r="D29" s="431"/>
      <c r="E29" s="431"/>
      <c r="F29" s="204"/>
      <c r="G29" s="431"/>
      <c r="H29" s="420"/>
      <c r="I29" s="420"/>
    </row>
    <row r="30" spans="1:22" s="203" customFormat="1" ht="18" customHeight="1">
      <c r="A30" s="430"/>
      <c r="B30" s="430"/>
      <c r="C30" s="431"/>
      <c r="D30" s="431"/>
      <c r="E30" s="431"/>
      <c r="F30" s="204"/>
      <c r="G30" s="431"/>
      <c r="H30" s="420"/>
      <c r="I30" s="420"/>
    </row>
    <row r="31" spans="1:22" s="203" customFormat="1" ht="18" customHeight="1">
      <c r="A31" s="430"/>
      <c r="B31" s="430"/>
      <c r="C31" s="431"/>
      <c r="D31" s="431"/>
      <c r="E31" s="431"/>
      <c r="F31" s="204"/>
      <c r="G31" s="431"/>
      <c r="H31" s="420"/>
      <c r="I31" s="420"/>
    </row>
    <row r="32" spans="1:22" s="203" customFormat="1" ht="18" customHeight="1">
      <c r="A32" s="430"/>
      <c r="B32" s="430"/>
      <c r="C32" s="431"/>
      <c r="D32" s="431"/>
      <c r="E32" s="431"/>
      <c r="F32" s="204"/>
      <c r="G32" s="431"/>
      <c r="H32" s="420"/>
      <c r="I32" s="420"/>
    </row>
    <row r="33" spans="1:9" s="203" customFormat="1" ht="18" customHeight="1">
      <c r="A33" s="430"/>
      <c r="B33" s="430"/>
      <c r="C33" s="431"/>
      <c r="D33" s="431"/>
      <c r="E33" s="431"/>
      <c r="F33" s="204"/>
      <c r="G33" s="431"/>
      <c r="H33" s="420"/>
      <c r="I33" s="420"/>
    </row>
    <row r="34" spans="1:9" s="203" customFormat="1" ht="18" customHeight="1">
      <c r="A34" s="430"/>
      <c r="B34" s="430"/>
      <c r="C34" s="431"/>
      <c r="D34" s="431"/>
      <c r="E34" s="431"/>
      <c r="F34" s="204"/>
      <c r="G34" s="431"/>
      <c r="H34" s="420"/>
      <c r="I34" s="420"/>
    </row>
    <row r="35" spans="1:9" s="203" customFormat="1" ht="18" customHeight="1">
      <c r="A35" s="430"/>
      <c r="B35" s="430"/>
      <c r="C35" s="431"/>
      <c r="D35" s="431"/>
      <c r="E35" s="431"/>
      <c r="F35" s="204"/>
      <c r="G35" s="431"/>
      <c r="H35" s="420"/>
      <c r="I35" s="420"/>
    </row>
    <row r="36" spans="1:9" s="203" customFormat="1" ht="18" customHeight="1">
      <c r="A36" s="430"/>
      <c r="B36" s="430"/>
      <c r="C36" s="431"/>
      <c r="D36" s="431"/>
      <c r="E36" s="431"/>
      <c r="F36" s="204"/>
      <c r="G36" s="431"/>
      <c r="H36" s="420"/>
      <c r="I36" s="420"/>
    </row>
    <row r="37" spans="1:9" s="203" customFormat="1" ht="18" customHeight="1">
      <c r="A37" s="430"/>
      <c r="B37" s="430"/>
      <c r="C37" s="431"/>
      <c r="D37" s="431"/>
      <c r="E37" s="431"/>
      <c r="F37" s="204"/>
      <c r="G37" s="431"/>
      <c r="H37" s="420"/>
      <c r="I37" s="420"/>
    </row>
    <row r="38" spans="1:9" s="203" customFormat="1" ht="18" customHeight="1">
      <c r="A38" s="430"/>
      <c r="B38" s="430"/>
      <c r="C38" s="431"/>
      <c r="D38" s="431"/>
      <c r="E38" s="431"/>
      <c r="F38" s="204"/>
      <c r="G38" s="431"/>
      <c r="H38" s="420"/>
      <c r="I38" s="420"/>
    </row>
    <row r="39" spans="1:9" s="203" customFormat="1" ht="18" customHeight="1">
      <c r="A39" s="430"/>
      <c r="B39" s="430"/>
      <c r="C39" s="431"/>
      <c r="D39" s="431"/>
      <c r="E39" s="431"/>
      <c r="F39" s="204"/>
      <c r="G39" s="431"/>
      <c r="H39" s="420"/>
      <c r="I39" s="420"/>
    </row>
    <row r="40" spans="1:9" s="203" customFormat="1" ht="18" customHeight="1">
      <c r="A40" s="430"/>
      <c r="B40" s="430"/>
      <c r="C40" s="431"/>
      <c r="D40" s="431"/>
      <c r="E40" s="431"/>
      <c r="F40" s="204"/>
      <c r="G40" s="431"/>
      <c r="H40" s="420"/>
      <c r="I40" s="420"/>
    </row>
    <row r="41" spans="1:9" s="203" customFormat="1" ht="18" customHeight="1">
      <c r="A41" s="430"/>
      <c r="B41" s="430"/>
      <c r="C41" s="431"/>
      <c r="D41" s="431"/>
      <c r="E41" s="431"/>
      <c r="F41" s="204"/>
      <c r="G41" s="431"/>
      <c r="H41" s="420"/>
      <c r="I41" s="420"/>
    </row>
    <row r="42" spans="1:9" s="203" customFormat="1" ht="18" customHeight="1">
      <c r="A42" s="430"/>
      <c r="B42" s="430"/>
      <c r="C42" s="431"/>
      <c r="D42" s="431"/>
      <c r="E42" s="431"/>
      <c r="F42" s="204"/>
      <c r="G42" s="431"/>
      <c r="H42" s="420"/>
      <c r="I42" s="420"/>
    </row>
    <row r="43" spans="1:9" s="203" customFormat="1" ht="18" customHeight="1">
      <c r="A43" s="430"/>
      <c r="B43" s="430"/>
      <c r="C43" s="431"/>
      <c r="D43" s="431"/>
      <c r="E43" s="431"/>
      <c r="F43" s="204"/>
      <c r="G43" s="431"/>
      <c r="H43" s="420"/>
      <c r="I43" s="420"/>
    </row>
    <row r="44" spans="1:9" s="203" customFormat="1" ht="18" customHeight="1">
      <c r="A44" s="430"/>
      <c r="B44" s="430"/>
      <c r="C44" s="431"/>
      <c r="D44" s="431"/>
      <c r="E44" s="431"/>
      <c r="F44" s="204"/>
      <c r="G44" s="431"/>
      <c r="H44" s="420"/>
      <c r="I44" s="420"/>
    </row>
    <row r="45" spans="1:9" s="203" customFormat="1" ht="18" customHeight="1">
      <c r="A45" s="430"/>
      <c r="B45" s="430"/>
      <c r="C45" s="431"/>
      <c r="D45" s="431"/>
      <c r="E45" s="431"/>
      <c r="F45" s="204"/>
      <c r="G45" s="431"/>
      <c r="H45" s="420"/>
      <c r="I45" s="420"/>
    </row>
    <row r="46" spans="1:9" s="203" customFormat="1" ht="18" customHeight="1">
      <c r="A46" s="430"/>
      <c r="B46" s="430"/>
      <c r="C46" s="431"/>
      <c r="D46" s="431"/>
      <c r="E46" s="431"/>
      <c r="F46" s="204"/>
      <c r="G46" s="431"/>
      <c r="H46" s="420"/>
      <c r="I46" s="420"/>
    </row>
    <row r="47" spans="1:9" s="203" customFormat="1" ht="18" customHeight="1">
      <c r="A47" s="430"/>
      <c r="B47" s="430"/>
      <c r="C47" s="431"/>
      <c r="D47" s="431"/>
      <c r="E47" s="431"/>
      <c r="F47" s="204"/>
      <c r="G47" s="431"/>
      <c r="H47" s="420"/>
      <c r="I47" s="420"/>
    </row>
    <row r="48" spans="1:9" s="203" customFormat="1" ht="18" customHeight="1">
      <c r="A48" s="430"/>
      <c r="B48" s="430"/>
      <c r="C48" s="431"/>
      <c r="D48" s="431"/>
      <c r="E48" s="431"/>
      <c r="F48" s="204"/>
      <c r="G48" s="431"/>
      <c r="H48" s="420"/>
      <c r="I48" s="420"/>
    </row>
    <row r="49" spans="1:9" s="203" customFormat="1" ht="18" customHeight="1">
      <c r="A49" s="430"/>
      <c r="B49" s="430"/>
      <c r="C49" s="431"/>
      <c r="D49" s="431"/>
      <c r="E49" s="431"/>
      <c r="F49" s="204"/>
      <c r="G49" s="431"/>
      <c r="H49" s="420"/>
      <c r="I49" s="420"/>
    </row>
    <row r="50" spans="1:9" s="203" customFormat="1" ht="18" customHeight="1">
      <c r="A50" s="430"/>
      <c r="B50" s="430"/>
      <c r="C50" s="431"/>
      <c r="D50" s="431"/>
      <c r="E50" s="431"/>
      <c r="F50" s="204"/>
      <c r="G50" s="431"/>
      <c r="H50" s="420"/>
      <c r="I50" s="420"/>
    </row>
    <row r="51" spans="1:9" s="203" customFormat="1" ht="18" customHeight="1">
      <c r="A51" s="430"/>
      <c r="B51" s="430"/>
      <c r="C51" s="431"/>
      <c r="D51" s="431"/>
      <c r="E51" s="431"/>
      <c r="F51" s="204"/>
      <c r="G51" s="431"/>
      <c r="H51" s="420"/>
      <c r="I51" s="420"/>
    </row>
    <row r="52" spans="1:9" s="203" customFormat="1" ht="18" customHeight="1">
      <c r="A52" s="430"/>
      <c r="B52" s="430"/>
      <c r="C52" s="431"/>
      <c r="D52" s="431"/>
      <c r="E52" s="431"/>
      <c r="F52" s="204"/>
      <c r="G52" s="431"/>
      <c r="H52" s="420"/>
      <c r="I52" s="420"/>
    </row>
    <row r="53" spans="1:9" s="203" customFormat="1" ht="18" customHeight="1">
      <c r="A53" s="430"/>
      <c r="B53" s="430"/>
      <c r="C53" s="431"/>
      <c r="D53" s="431"/>
      <c r="E53" s="431"/>
      <c r="F53" s="204"/>
      <c r="G53" s="431"/>
      <c r="H53" s="420"/>
      <c r="I53" s="420"/>
    </row>
    <row r="54" spans="1:9" s="203" customFormat="1" ht="18" customHeight="1">
      <c r="A54" s="430"/>
      <c r="B54" s="430"/>
      <c r="C54" s="431"/>
      <c r="D54" s="431"/>
      <c r="E54" s="431"/>
      <c r="F54" s="204"/>
      <c r="G54" s="431"/>
      <c r="H54" s="420"/>
      <c r="I54" s="420"/>
    </row>
    <row r="55" spans="1:9" s="203" customFormat="1" ht="18" customHeight="1">
      <c r="A55" s="430"/>
      <c r="B55" s="430"/>
      <c r="C55" s="431"/>
      <c r="D55" s="431"/>
      <c r="E55" s="431"/>
      <c r="F55" s="204"/>
      <c r="G55" s="431"/>
      <c r="H55" s="420"/>
      <c r="I55" s="420"/>
    </row>
    <row r="56" spans="1:9" s="203" customFormat="1" ht="18" customHeight="1">
      <c r="A56" s="430"/>
      <c r="B56" s="430"/>
      <c r="C56" s="431"/>
      <c r="D56" s="431"/>
      <c r="E56" s="431"/>
      <c r="F56" s="204"/>
      <c r="G56" s="431"/>
      <c r="H56" s="420"/>
      <c r="I56" s="420"/>
    </row>
    <row r="57" spans="1:9" s="203" customFormat="1" ht="18" customHeight="1">
      <c r="A57" s="430"/>
      <c r="B57" s="430"/>
      <c r="C57" s="431"/>
      <c r="D57" s="431"/>
      <c r="E57" s="431"/>
      <c r="F57" s="204"/>
      <c r="G57" s="431"/>
      <c r="H57" s="420"/>
      <c r="I57" s="420"/>
    </row>
    <row r="58" spans="1:9" s="203" customFormat="1" ht="18" customHeight="1">
      <c r="A58" s="430"/>
      <c r="B58" s="430"/>
      <c r="C58" s="431"/>
      <c r="D58" s="431"/>
      <c r="E58" s="431"/>
      <c r="F58" s="204"/>
      <c r="G58" s="431"/>
      <c r="H58" s="420"/>
      <c r="I58" s="420"/>
    </row>
    <row r="59" spans="1:9" s="203" customFormat="1" ht="18" customHeight="1">
      <c r="A59" s="430"/>
      <c r="B59" s="430"/>
      <c r="C59" s="431"/>
      <c r="D59" s="431"/>
      <c r="E59" s="431"/>
      <c r="F59" s="204"/>
      <c r="G59" s="431"/>
      <c r="H59" s="420"/>
      <c r="I59" s="420"/>
    </row>
    <row r="60" spans="1:9" s="203" customFormat="1" ht="18" customHeight="1">
      <c r="A60" s="430"/>
      <c r="B60" s="430"/>
      <c r="C60" s="431"/>
      <c r="D60" s="431"/>
      <c r="E60" s="431"/>
      <c r="F60" s="204"/>
      <c r="G60" s="431"/>
      <c r="H60" s="420"/>
      <c r="I60" s="420"/>
    </row>
    <row r="61" spans="1:9" s="203" customFormat="1" ht="18" customHeight="1">
      <c r="A61" s="430"/>
      <c r="B61" s="430"/>
      <c r="C61" s="431"/>
      <c r="D61" s="431"/>
      <c r="E61" s="431"/>
      <c r="F61" s="204"/>
      <c r="G61" s="431"/>
      <c r="H61" s="420"/>
      <c r="I61" s="420"/>
    </row>
    <row r="62" spans="1:9" s="203" customFormat="1" ht="18" customHeight="1">
      <c r="A62" s="430"/>
      <c r="B62" s="430"/>
      <c r="C62" s="431"/>
      <c r="D62" s="431"/>
      <c r="E62" s="431"/>
      <c r="F62" s="204"/>
      <c r="G62" s="431"/>
      <c r="H62" s="420"/>
      <c r="I62" s="420"/>
    </row>
    <row r="63" spans="1:9" s="203" customFormat="1" ht="18" customHeight="1">
      <c r="A63" s="430"/>
      <c r="B63" s="430"/>
      <c r="C63" s="431"/>
      <c r="D63" s="431"/>
      <c r="E63" s="431"/>
      <c r="F63" s="204"/>
      <c r="G63" s="431"/>
      <c r="H63" s="420"/>
      <c r="I63" s="420"/>
    </row>
    <row r="64" spans="1:9" s="203" customFormat="1" ht="18" customHeight="1">
      <c r="A64" s="430"/>
      <c r="B64" s="430"/>
      <c r="C64" s="431"/>
      <c r="D64" s="431"/>
      <c r="E64" s="431"/>
      <c r="F64" s="204"/>
      <c r="G64" s="431"/>
      <c r="H64" s="420"/>
      <c r="I64" s="420"/>
    </row>
    <row r="65" spans="1:9" s="203" customFormat="1" ht="18" customHeight="1">
      <c r="A65" s="430"/>
      <c r="B65" s="430"/>
      <c r="C65" s="431"/>
      <c r="D65" s="431"/>
      <c r="E65" s="431"/>
      <c r="F65" s="204"/>
      <c r="G65" s="431"/>
      <c r="H65" s="420"/>
      <c r="I65" s="420"/>
    </row>
    <row r="66" spans="1:9" s="203" customFormat="1" ht="18" customHeight="1">
      <c r="A66" s="430"/>
      <c r="B66" s="430"/>
      <c r="C66" s="431"/>
      <c r="D66" s="431"/>
      <c r="E66" s="431"/>
      <c r="F66" s="204"/>
      <c r="G66" s="431"/>
      <c r="H66" s="420"/>
      <c r="I66" s="420"/>
    </row>
    <row r="67" spans="1:9" s="203" customFormat="1" ht="18" customHeight="1">
      <c r="A67" s="430"/>
      <c r="B67" s="430"/>
      <c r="C67" s="431"/>
      <c r="D67" s="431"/>
      <c r="E67" s="431"/>
      <c r="F67" s="204"/>
      <c r="G67" s="431"/>
      <c r="H67" s="420"/>
      <c r="I67" s="420"/>
    </row>
    <row r="68" spans="1:9" s="203" customFormat="1" ht="18" customHeight="1">
      <c r="A68" s="430"/>
      <c r="B68" s="430"/>
      <c r="C68" s="431"/>
      <c r="D68" s="431"/>
      <c r="E68" s="431"/>
      <c r="F68" s="204"/>
      <c r="G68" s="431"/>
      <c r="H68" s="420"/>
      <c r="I68" s="420"/>
    </row>
    <row r="69" spans="1:9" s="203" customFormat="1" ht="18" customHeight="1">
      <c r="A69" s="430"/>
      <c r="B69" s="430"/>
      <c r="C69" s="431"/>
      <c r="D69" s="431"/>
      <c r="E69" s="431"/>
      <c r="F69" s="204"/>
      <c r="G69" s="431"/>
      <c r="H69" s="420"/>
      <c r="I69" s="420"/>
    </row>
    <row r="70" spans="1:9" s="203" customFormat="1" ht="18" customHeight="1">
      <c r="A70" s="430"/>
      <c r="B70" s="430"/>
      <c r="C70" s="431"/>
      <c r="D70" s="431"/>
      <c r="E70" s="431"/>
      <c r="F70" s="204"/>
      <c r="G70" s="431"/>
      <c r="H70" s="420"/>
      <c r="I70" s="420"/>
    </row>
    <row r="71" spans="1:9" s="203" customFormat="1" ht="18" customHeight="1">
      <c r="A71" s="430"/>
      <c r="B71" s="430"/>
      <c r="C71" s="431"/>
      <c r="D71" s="431"/>
      <c r="E71" s="431"/>
      <c r="F71" s="204"/>
      <c r="G71" s="431"/>
      <c r="H71" s="420"/>
      <c r="I71" s="420"/>
    </row>
    <row r="72" spans="1:9" s="203" customFormat="1" ht="18" customHeight="1">
      <c r="A72" s="430"/>
      <c r="B72" s="430"/>
      <c r="C72" s="431"/>
      <c r="D72" s="431"/>
      <c r="E72" s="431"/>
      <c r="F72" s="204"/>
      <c r="G72" s="431"/>
      <c r="H72" s="420"/>
      <c r="I72" s="420"/>
    </row>
    <row r="73" spans="1:9" s="203" customFormat="1">
      <c r="A73" s="432"/>
      <c r="B73" s="432"/>
      <c r="C73" s="432"/>
      <c r="D73" s="432"/>
      <c r="E73" s="432"/>
      <c r="F73" s="432"/>
      <c r="G73" s="432"/>
      <c r="H73" s="433"/>
      <c r="I73" s="433"/>
    </row>
    <row r="74" spans="1:9" s="418" customFormat="1" ht="6.75" customHeight="1" collapsed="1">
      <c r="H74" s="419"/>
      <c r="I74" s="419"/>
    </row>
    <row r="75" spans="1:9">
      <c r="A75" s="204"/>
      <c r="B75" s="204"/>
      <c r="C75" s="204"/>
      <c r="D75" s="204"/>
      <c r="E75" s="204"/>
      <c r="F75" s="204"/>
      <c r="G75" s="204"/>
      <c r="H75" s="420"/>
      <c r="I75" s="420"/>
    </row>
    <row r="76" spans="1:9">
      <c r="A76" s="204"/>
      <c r="B76" s="204"/>
      <c r="C76" s="204"/>
      <c r="D76" s="204"/>
      <c r="E76" s="204"/>
      <c r="F76" s="204"/>
      <c r="G76" s="204"/>
      <c r="H76" s="420"/>
      <c r="I76" s="420"/>
    </row>
    <row r="77" spans="1:9">
      <c r="A77" s="204"/>
      <c r="B77" s="204"/>
      <c r="C77" s="204"/>
      <c r="D77" s="204"/>
      <c r="E77" s="204"/>
      <c r="F77" s="204"/>
      <c r="G77" s="204"/>
      <c r="H77" s="420"/>
      <c r="I77" s="420"/>
    </row>
    <row r="78" spans="1:9">
      <c r="A78" s="204"/>
      <c r="B78" s="204"/>
      <c r="C78" s="204"/>
      <c r="D78" s="204"/>
      <c r="E78" s="204"/>
      <c r="F78" s="204"/>
      <c r="G78" s="204"/>
      <c r="H78" s="420"/>
      <c r="I78" s="420"/>
    </row>
    <row r="79" spans="1:9">
      <c r="A79" s="204"/>
      <c r="B79" s="204"/>
      <c r="C79" s="204"/>
      <c r="D79" s="204"/>
      <c r="E79" s="204"/>
      <c r="F79" s="204"/>
      <c r="G79" s="204"/>
      <c r="H79" s="420"/>
      <c r="I79" s="420"/>
    </row>
    <row r="80" spans="1:9">
      <c r="A80" s="204"/>
      <c r="B80" s="204"/>
      <c r="C80" s="204"/>
      <c r="D80" s="204"/>
      <c r="E80" s="204"/>
      <c r="F80" s="204"/>
      <c r="G80" s="204"/>
      <c r="H80" s="420"/>
      <c r="I80" s="420"/>
    </row>
    <row r="81" spans="1:9">
      <c r="A81" s="204"/>
      <c r="B81" s="204"/>
      <c r="C81" s="204"/>
      <c r="D81" s="204"/>
      <c r="E81" s="204"/>
      <c r="F81" s="204"/>
      <c r="G81" s="204"/>
      <c r="H81" s="420"/>
      <c r="I81" s="420"/>
    </row>
    <row r="82" spans="1:9">
      <c r="A82" s="204"/>
      <c r="B82" s="204"/>
      <c r="C82" s="204"/>
      <c r="D82" s="204"/>
      <c r="E82" s="204"/>
      <c r="F82" s="204"/>
      <c r="G82" s="204"/>
      <c r="H82" s="420"/>
      <c r="I82" s="420"/>
    </row>
    <row r="83" spans="1:9">
      <c r="A83" s="204"/>
      <c r="B83" s="204"/>
      <c r="C83" s="204"/>
      <c r="D83" s="204"/>
      <c r="E83" s="204"/>
      <c r="F83" s="204"/>
      <c r="G83" s="204"/>
      <c r="H83" s="420"/>
      <c r="I83" s="420"/>
    </row>
    <row r="84" spans="1:9">
      <c r="A84" s="204"/>
      <c r="B84" s="204"/>
      <c r="C84" s="204"/>
      <c r="D84" s="204"/>
      <c r="E84" s="204"/>
      <c r="F84" s="204"/>
      <c r="G84" s="204"/>
      <c r="H84" s="420"/>
      <c r="I84" s="420"/>
    </row>
    <row r="85" spans="1:9">
      <c r="A85" s="204"/>
      <c r="B85" s="204"/>
      <c r="C85" s="204"/>
      <c r="D85" s="204"/>
      <c r="E85" s="204"/>
      <c r="F85" s="204"/>
      <c r="G85" s="204"/>
      <c r="H85" s="420"/>
      <c r="I85" s="420"/>
    </row>
    <row r="86" spans="1:9">
      <c r="A86" s="204"/>
      <c r="B86" s="204"/>
      <c r="C86" s="204"/>
      <c r="D86" s="204"/>
      <c r="E86" s="204"/>
      <c r="F86" s="204"/>
      <c r="G86" s="204"/>
      <c r="H86" s="420"/>
      <c r="I86" s="420"/>
    </row>
    <row r="87" spans="1:9">
      <c r="A87" s="204"/>
      <c r="B87" s="204"/>
      <c r="C87" s="204"/>
      <c r="D87" s="204"/>
      <c r="E87" s="204"/>
      <c r="F87" s="204"/>
      <c r="G87" s="204"/>
      <c r="H87" s="420"/>
      <c r="I87" s="420"/>
    </row>
    <row r="88" spans="1:9">
      <c r="A88" s="204"/>
      <c r="B88" s="204"/>
      <c r="C88" s="204"/>
      <c r="D88" s="204"/>
      <c r="E88" s="204"/>
      <c r="F88" s="204"/>
      <c r="G88" s="204"/>
      <c r="H88" s="420"/>
      <c r="I88" s="420"/>
    </row>
    <row r="89" spans="1:9">
      <c r="A89" s="204"/>
      <c r="B89" s="204"/>
      <c r="C89" s="204"/>
      <c r="D89" s="204"/>
      <c r="E89" s="204"/>
      <c r="F89" s="204"/>
      <c r="G89" s="204"/>
      <c r="H89" s="420"/>
      <c r="I89" s="420"/>
    </row>
    <row r="90" spans="1:9">
      <c r="A90" s="204"/>
      <c r="B90" s="204"/>
      <c r="C90" s="204"/>
      <c r="D90" s="204"/>
      <c r="E90" s="204"/>
      <c r="F90" s="204"/>
      <c r="G90" s="204"/>
      <c r="H90" s="420"/>
      <c r="I90" s="420"/>
    </row>
    <row r="91" spans="1:9">
      <c r="A91" s="204"/>
      <c r="B91" s="204"/>
      <c r="C91" s="204"/>
      <c r="D91" s="204"/>
      <c r="E91" s="204"/>
      <c r="F91" s="204"/>
      <c r="G91" s="204"/>
      <c r="H91" s="420"/>
      <c r="I91" s="420"/>
    </row>
    <row r="92" spans="1:9">
      <c r="A92" s="204"/>
      <c r="B92" s="204"/>
      <c r="C92" s="204"/>
      <c r="D92" s="204"/>
      <c r="E92" s="204"/>
      <c r="F92" s="204"/>
      <c r="G92" s="204"/>
      <c r="H92" s="420"/>
      <c r="I92" s="420"/>
    </row>
    <row r="93" spans="1:9">
      <c r="A93" s="204"/>
      <c r="B93" s="204"/>
      <c r="C93" s="204"/>
      <c r="D93" s="204"/>
      <c r="E93" s="204"/>
      <c r="F93" s="204"/>
      <c r="G93" s="204"/>
      <c r="H93" s="420"/>
      <c r="I93" s="420"/>
    </row>
    <row r="94" spans="1:9">
      <c r="A94" s="204"/>
      <c r="B94" s="204"/>
      <c r="C94" s="204"/>
      <c r="D94" s="204"/>
      <c r="E94" s="204"/>
      <c r="F94" s="204"/>
      <c r="G94" s="204"/>
      <c r="H94" s="420"/>
      <c r="I94" s="420"/>
    </row>
    <row r="95" spans="1:9">
      <c r="A95" s="204"/>
      <c r="B95" s="204"/>
      <c r="C95" s="204"/>
      <c r="D95" s="204"/>
      <c r="E95" s="204"/>
      <c r="F95" s="204"/>
      <c r="G95" s="204"/>
      <c r="H95" s="420"/>
      <c r="I95" s="420"/>
    </row>
    <row r="96" spans="1:9">
      <c r="A96" s="204"/>
      <c r="B96" s="204"/>
      <c r="C96" s="204"/>
      <c r="D96" s="204"/>
      <c r="E96" s="204"/>
      <c r="F96" s="204"/>
      <c r="G96" s="204"/>
      <c r="H96" s="420"/>
      <c r="I96" s="420"/>
    </row>
    <row r="97" spans="1:9">
      <c r="A97" s="204"/>
      <c r="B97" s="204"/>
      <c r="C97" s="204"/>
      <c r="D97" s="204"/>
      <c r="E97" s="204"/>
      <c r="F97" s="204"/>
      <c r="G97" s="204"/>
      <c r="H97" s="420"/>
      <c r="I97" s="420"/>
    </row>
    <row r="98" spans="1:9">
      <c r="A98" s="204"/>
      <c r="B98" s="204"/>
      <c r="C98" s="204"/>
      <c r="D98" s="204"/>
      <c r="E98" s="204"/>
      <c r="F98" s="204"/>
      <c r="G98" s="204"/>
      <c r="H98" s="420"/>
      <c r="I98" s="420"/>
    </row>
    <row r="99" spans="1:9">
      <c r="A99" s="204"/>
      <c r="B99" s="204"/>
      <c r="C99" s="204"/>
      <c r="D99" s="204"/>
      <c r="E99" s="204"/>
      <c r="F99" s="204"/>
      <c r="G99" s="204"/>
      <c r="H99" s="420"/>
      <c r="I99" s="420"/>
    </row>
    <row r="100" spans="1:9">
      <c r="A100" s="204"/>
      <c r="B100" s="204"/>
      <c r="C100" s="204"/>
      <c r="D100" s="204"/>
      <c r="E100" s="204"/>
      <c r="F100" s="204"/>
      <c r="G100" s="204"/>
      <c r="H100" s="420"/>
      <c r="I100" s="420"/>
    </row>
    <row r="101" spans="1:9">
      <c r="A101" s="204"/>
      <c r="B101" s="204"/>
      <c r="C101" s="204"/>
      <c r="D101" s="204"/>
      <c r="E101" s="204"/>
      <c r="F101" s="204"/>
      <c r="G101" s="204"/>
      <c r="H101" s="420"/>
      <c r="I101" s="420"/>
    </row>
    <row r="102" spans="1:9">
      <c r="A102" s="204"/>
      <c r="B102" s="204"/>
      <c r="C102" s="204"/>
      <c r="D102" s="204"/>
      <c r="E102" s="204"/>
      <c r="F102" s="204"/>
      <c r="G102" s="204"/>
      <c r="H102" s="420"/>
      <c r="I102" s="420"/>
    </row>
    <row r="103" spans="1:9">
      <c r="A103" s="204"/>
      <c r="B103" s="204"/>
      <c r="C103" s="204"/>
      <c r="D103" s="204"/>
      <c r="E103" s="204"/>
      <c r="F103" s="204"/>
      <c r="G103" s="204"/>
      <c r="H103" s="420"/>
      <c r="I103" s="420"/>
    </row>
    <row r="104" spans="1:9">
      <c r="A104" s="204"/>
      <c r="B104" s="204"/>
      <c r="C104" s="204"/>
      <c r="D104" s="204"/>
      <c r="E104" s="204"/>
      <c r="F104" s="204"/>
      <c r="G104" s="204"/>
      <c r="H104" s="420"/>
      <c r="I104" s="420"/>
    </row>
    <row r="105" spans="1:9">
      <c r="A105" s="204"/>
      <c r="B105" s="204"/>
      <c r="C105" s="204"/>
      <c r="D105" s="204"/>
      <c r="E105" s="204"/>
      <c r="F105" s="204"/>
      <c r="G105" s="204"/>
      <c r="H105" s="420"/>
      <c r="I105" s="420"/>
    </row>
    <row r="106" spans="1:9">
      <c r="A106" s="204"/>
      <c r="B106" s="204"/>
      <c r="C106" s="204"/>
      <c r="D106" s="204"/>
      <c r="E106" s="204"/>
      <c r="F106" s="204"/>
      <c r="G106" s="204"/>
      <c r="H106" s="420"/>
      <c r="I106" s="420"/>
    </row>
    <row r="107" spans="1:9">
      <c r="A107" s="204"/>
      <c r="B107" s="204"/>
      <c r="C107" s="204"/>
      <c r="D107" s="204"/>
      <c r="E107" s="204"/>
      <c r="F107" s="204"/>
      <c r="G107" s="204"/>
      <c r="H107" s="420"/>
      <c r="I107" s="420"/>
    </row>
    <row r="108" spans="1:9">
      <c r="A108" s="204"/>
      <c r="B108" s="204"/>
      <c r="C108" s="204"/>
      <c r="D108" s="204"/>
      <c r="E108" s="204"/>
      <c r="F108" s="204"/>
      <c r="G108" s="204"/>
      <c r="H108" s="420"/>
      <c r="I108" s="420"/>
    </row>
    <row r="109" spans="1:9">
      <c r="A109" s="204"/>
      <c r="B109" s="204"/>
      <c r="C109" s="204"/>
      <c r="D109" s="204"/>
      <c r="E109" s="204"/>
      <c r="F109" s="204"/>
      <c r="G109" s="204"/>
      <c r="H109" s="420"/>
      <c r="I109" s="420"/>
    </row>
    <row r="110" spans="1:9">
      <c r="A110" s="204"/>
      <c r="B110" s="204"/>
      <c r="C110" s="204"/>
      <c r="D110" s="204"/>
      <c r="E110" s="204"/>
      <c r="F110" s="204"/>
      <c r="G110" s="204"/>
      <c r="H110" s="420"/>
      <c r="I110" s="420"/>
    </row>
    <row r="111" spans="1:9">
      <c r="A111" s="204"/>
      <c r="B111" s="204"/>
      <c r="C111" s="204"/>
      <c r="D111" s="204"/>
      <c r="E111" s="204"/>
      <c r="F111" s="204"/>
      <c r="G111" s="204"/>
      <c r="H111" s="420"/>
      <c r="I111" s="420"/>
    </row>
    <row r="112" spans="1:9">
      <c r="A112" s="204"/>
      <c r="B112" s="204"/>
      <c r="C112" s="204"/>
      <c r="D112" s="204"/>
      <c r="E112" s="204"/>
      <c r="F112" s="204"/>
      <c r="G112" s="204"/>
      <c r="H112" s="420"/>
      <c r="I112" s="420"/>
    </row>
    <row r="113" spans="1:9">
      <c r="A113" s="204"/>
      <c r="B113" s="204"/>
      <c r="C113" s="204"/>
      <c r="D113" s="204"/>
      <c r="E113" s="204"/>
      <c r="F113" s="204"/>
      <c r="G113" s="204"/>
      <c r="H113" s="420"/>
      <c r="I113" s="420"/>
    </row>
    <row r="114" spans="1:9">
      <c r="A114" s="204"/>
      <c r="B114" s="204"/>
      <c r="C114" s="204"/>
      <c r="D114" s="204"/>
      <c r="E114" s="204"/>
      <c r="F114" s="204"/>
      <c r="G114" s="204"/>
      <c r="H114" s="420"/>
      <c r="I114" s="420"/>
    </row>
    <row r="115" spans="1:9">
      <c r="A115" s="204"/>
      <c r="B115" s="204"/>
      <c r="C115" s="204"/>
      <c r="D115" s="204"/>
      <c r="E115" s="204"/>
      <c r="F115" s="204"/>
      <c r="G115" s="204"/>
      <c r="H115" s="420"/>
      <c r="I115" s="420"/>
    </row>
    <row r="116" spans="1:9">
      <c r="A116" s="204"/>
      <c r="B116" s="204"/>
      <c r="C116" s="204"/>
      <c r="D116" s="204"/>
      <c r="E116" s="204"/>
      <c r="F116" s="204"/>
      <c r="G116" s="204"/>
      <c r="H116" s="420"/>
      <c r="I116" s="420"/>
    </row>
    <row r="117" spans="1:9">
      <c r="A117" s="204"/>
      <c r="B117" s="204"/>
      <c r="C117" s="204"/>
      <c r="D117" s="204"/>
      <c r="E117" s="204"/>
      <c r="F117" s="204"/>
      <c r="G117" s="204"/>
      <c r="H117" s="420"/>
      <c r="I117" s="420"/>
    </row>
    <row r="118" spans="1:9">
      <c r="A118" s="204"/>
      <c r="B118" s="204"/>
      <c r="C118" s="204"/>
      <c r="D118" s="204"/>
      <c r="E118" s="204"/>
      <c r="F118" s="204"/>
      <c r="G118" s="204"/>
      <c r="H118" s="420"/>
      <c r="I118" s="420"/>
    </row>
    <row r="119" spans="1:9">
      <c r="A119" s="204"/>
      <c r="B119" s="204"/>
      <c r="C119" s="204"/>
      <c r="D119" s="204"/>
      <c r="E119" s="204"/>
      <c r="F119" s="204"/>
      <c r="G119" s="204"/>
      <c r="H119" s="420"/>
      <c r="I119" s="420"/>
    </row>
    <row r="120" spans="1:9">
      <c r="A120" s="204"/>
      <c r="B120" s="204"/>
      <c r="C120" s="204"/>
      <c r="D120" s="204"/>
      <c r="E120" s="204"/>
      <c r="F120" s="204"/>
      <c r="G120" s="204"/>
      <c r="H120" s="420"/>
      <c r="I120" s="420"/>
    </row>
    <row r="121" spans="1:9">
      <c r="A121" s="204"/>
      <c r="B121" s="204"/>
      <c r="C121" s="204"/>
      <c r="D121" s="204"/>
      <c r="E121" s="204"/>
      <c r="F121" s="204"/>
      <c r="G121" s="204"/>
      <c r="H121" s="420"/>
      <c r="I121" s="420"/>
    </row>
    <row r="122" spans="1:9">
      <c r="A122" s="204"/>
      <c r="B122" s="204"/>
      <c r="C122" s="204"/>
      <c r="D122" s="204"/>
      <c r="E122" s="204"/>
      <c r="F122" s="204"/>
      <c r="G122" s="204"/>
      <c r="H122" s="420"/>
      <c r="I122" s="420"/>
    </row>
    <row r="123" spans="1:9">
      <c r="A123" s="204"/>
      <c r="B123" s="204"/>
      <c r="C123" s="204"/>
      <c r="D123" s="204"/>
      <c r="E123" s="204"/>
      <c r="F123" s="204"/>
      <c r="G123" s="204"/>
      <c r="H123" s="420"/>
      <c r="I123" s="420"/>
    </row>
    <row r="124" spans="1:9">
      <c r="A124" s="204"/>
      <c r="B124" s="204"/>
      <c r="C124" s="204"/>
      <c r="D124" s="204"/>
      <c r="E124" s="204"/>
      <c r="F124" s="204"/>
      <c r="G124" s="204"/>
      <c r="H124" s="420"/>
      <c r="I124" s="420"/>
    </row>
    <row r="125" spans="1:9">
      <c r="A125" s="204"/>
      <c r="B125" s="204"/>
      <c r="C125" s="204"/>
      <c r="D125" s="204"/>
      <c r="E125" s="204"/>
      <c r="F125" s="204"/>
      <c r="G125" s="204"/>
      <c r="H125" s="420"/>
      <c r="I125" s="420"/>
    </row>
    <row r="126" spans="1:9">
      <c r="A126" s="204"/>
      <c r="B126" s="204"/>
      <c r="C126" s="204"/>
      <c r="D126" s="204"/>
      <c r="E126" s="204"/>
      <c r="F126" s="204"/>
      <c r="G126" s="204"/>
      <c r="H126" s="420"/>
      <c r="I126" s="420"/>
    </row>
    <row r="127" spans="1:9">
      <c r="A127" s="204"/>
      <c r="B127" s="204"/>
      <c r="C127" s="204"/>
      <c r="D127" s="204"/>
      <c r="E127" s="204"/>
      <c r="F127" s="204"/>
      <c r="G127" s="204"/>
      <c r="H127" s="420"/>
      <c r="I127" s="420"/>
    </row>
    <row r="128" spans="1:9">
      <c r="A128" s="204"/>
      <c r="B128" s="204"/>
      <c r="C128" s="204"/>
      <c r="D128" s="204"/>
      <c r="E128" s="204"/>
      <c r="F128" s="204"/>
      <c r="G128" s="204"/>
      <c r="H128" s="420"/>
      <c r="I128" s="420"/>
    </row>
    <row r="129" spans="1:9">
      <c r="A129" s="204"/>
      <c r="B129" s="204"/>
      <c r="C129" s="204"/>
      <c r="D129" s="204"/>
      <c r="E129" s="204"/>
      <c r="F129" s="204"/>
      <c r="G129" s="204"/>
      <c r="H129" s="420"/>
      <c r="I129" s="420"/>
    </row>
    <row r="130" spans="1:9">
      <c r="A130" s="204"/>
      <c r="B130" s="204"/>
      <c r="C130" s="204"/>
      <c r="D130" s="204"/>
      <c r="E130" s="204"/>
      <c r="F130" s="204"/>
      <c r="G130" s="204"/>
      <c r="H130" s="420"/>
      <c r="I130" s="420"/>
    </row>
    <row r="131" spans="1:9">
      <c r="A131" s="204"/>
      <c r="B131" s="204"/>
      <c r="C131" s="204"/>
      <c r="D131" s="204"/>
      <c r="E131" s="204"/>
      <c r="F131" s="204"/>
      <c r="G131" s="204"/>
      <c r="H131" s="420"/>
      <c r="I131" s="420"/>
    </row>
    <row r="132" spans="1:9">
      <c r="A132" s="204"/>
      <c r="B132" s="204"/>
      <c r="C132" s="204"/>
      <c r="D132" s="204"/>
      <c r="E132" s="204"/>
      <c r="F132" s="204"/>
      <c r="G132" s="204"/>
      <c r="H132" s="420"/>
      <c r="I132" s="420"/>
    </row>
    <row r="133" spans="1:9">
      <c r="A133" s="204"/>
      <c r="B133" s="204"/>
      <c r="C133" s="204"/>
      <c r="D133" s="204"/>
      <c r="E133" s="204"/>
      <c r="F133" s="204"/>
      <c r="G133" s="204"/>
      <c r="H133" s="420"/>
      <c r="I133" s="420"/>
    </row>
    <row r="134" spans="1:9">
      <c r="A134" s="204"/>
      <c r="B134" s="204"/>
      <c r="C134" s="204"/>
      <c r="D134" s="204"/>
      <c r="E134" s="204"/>
      <c r="F134" s="204"/>
      <c r="G134" s="204"/>
      <c r="H134" s="420"/>
      <c r="I134" s="420"/>
    </row>
    <row r="135" spans="1:9">
      <c r="A135" s="204"/>
      <c r="B135" s="204"/>
      <c r="C135" s="204"/>
      <c r="D135" s="204"/>
      <c r="E135" s="204"/>
      <c r="F135" s="204"/>
      <c r="G135" s="204"/>
      <c r="H135" s="420"/>
      <c r="I135" s="420"/>
    </row>
    <row r="136" spans="1:9">
      <c r="A136" s="204"/>
      <c r="B136" s="204"/>
      <c r="C136" s="204"/>
      <c r="D136" s="204"/>
      <c r="E136" s="204"/>
      <c r="F136" s="204"/>
      <c r="G136" s="204"/>
      <c r="H136" s="420"/>
      <c r="I136" s="420"/>
    </row>
    <row r="137" spans="1:9">
      <c r="A137" s="204"/>
      <c r="B137" s="204"/>
      <c r="C137" s="204"/>
      <c r="D137" s="204"/>
      <c r="E137" s="204"/>
      <c r="F137" s="204"/>
      <c r="G137" s="204"/>
      <c r="H137" s="420"/>
      <c r="I137" s="420"/>
    </row>
    <row r="138" spans="1:9">
      <c r="A138" s="204"/>
      <c r="B138" s="204"/>
      <c r="C138" s="204"/>
      <c r="D138" s="204"/>
      <c r="E138" s="204"/>
      <c r="F138" s="204"/>
      <c r="G138" s="204"/>
      <c r="H138" s="420"/>
      <c r="I138" s="420"/>
    </row>
    <row r="139" spans="1:9">
      <c r="A139" s="204"/>
      <c r="B139" s="204"/>
      <c r="C139" s="204"/>
      <c r="D139" s="204"/>
      <c r="E139" s="204"/>
      <c r="F139" s="204"/>
      <c r="G139" s="204"/>
      <c r="H139" s="420"/>
      <c r="I139" s="420"/>
    </row>
    <row r="140" spans="1:9">
      <c r="A140" s="204"/>
      <c r="B140" s="204"/>
      <c r="C140" s="204"/>
      <c r="D140" s="204"/>
      <c r="E140" s="204"/>
      <c r="F140" s="204"/>
      <c r="G140" s="204"/>
      <c r="H140" s="420"/>
      <c r="I140" s="420"/>
    </row>
    <row r="141" spans="1:9">
      <c r="A141" s="204"/>
      <c r="B141" s="204"/>
      <c r="C141" s="204"/>
      <c r="D141" s="204"/>
      <c r="E141" s="204"/>
      <c r="F141" s="204"/>
      <c r="G141" s="204"/>
      <c r="H141" s="420"/>
      <c r="I141" s="420"/>
    </row>
    <row r="142" spans="1:9">
      <c r="C142" s="204"/>
      <c r="D142" s="204"/>
      <c r="E142" s="204"/>
      <c r="F142" s="204"/>
      <c r="G142" s="204"/>
      <c r="H142" s="420"/>
      <c r="I142" s="420"/>
    </row>
    <row r="143" spans="1:9">
      <c r="C143" s="204"/>
      <c r="D143" s="204"/>
      <c r="E143" s="204"/>
      <c r="F143" s="204"/>
      <c r="G143" s="204"/>
      <c r="H143" s="420"/>
      <c r="I143" s="420"/>
    </row>
    <row r="144" spans="1:9">
      <c r="C144" s="204"/>
      <c r="D144" s="204"/>
      <c r="E144" s="204"/>
      <c r="G144" s="204"/>
      <c r="H144" s="420"/>
      <c r="I144" s="420"/>
    </row>
    <row r="145" spans="3:9">
      <c r="C145" s="204"/>
      <c r="H145" s="420"/>
      <c r="I145" s="420"/>
    </row>
    <row r="146" spans="3:9">
      <c r="H146" s="420"/>
      <c r="I146" s="420"/>
    </row>
    <row r="147" spans="3:9">
      <c r="H147" s="420"/>
      <c r="I147" s="420"/>
    </row>
    <row r="148" spans="3:9">
      <c r="H148" s="420"/>
      <c r="I148" s="420"/>
    </row>
    <row r="149" spans="3:9">
      <c r="H149" s="420"/>
      <c r="I149" s="420"/>
    </row>
    <row r="150" spans="3:9">
      <c r="H150" s="420"/>
      <c r="I150" s="420"/>
    </row>
    <row r="151" spans="3:9">
      <c r="H151" s="420"/>
      <c r="I151" s="420"/>
    </row>
    <row r="152" spans="3:9">
      <c r="H152" s="420"/>
      <c r="I152" s="420"/>
    </row>
    <row r="153" spans="3:9">
      <c r="H153" s="420"/>
      <c r="I153" s="420"/>
    </row>
    <row r="154" spans="3:9">
      <c r="H154" s="420"/>
      <c r="I154" s="420"/>
    </row>
    <row r="155" spans="3:9">
      <c r="H155" s="420"/>
      <c r="I155" s="420"/>
    </row>
    <row r="156" spans="3:9">
      <c r="H156" s="420"/>
      <c r="I156" s="420"/>
    </row>
    <row r="157" spans="3:9">
      <c r="H157" s="420"/>
      <c r="I157" s="420"/>
    </row>
    <row r="158" spans="3:9">
      <c r="H158" s="420"/>
      <c r="I158" s="420"/>
    </row>
    <row r="159" spans="3:9">
      <c r="H159" s="420"/>
      <c r="I159" s="420"/>
    </row>
    <row r="160" spans="3:9">
      <c r="H160" s="420"/>
      <c r="I160" s="420"/>
    </row>
    <row r="161" spans="8:9">
      <c r="H161" s="420"/>
      <c r="I161" s="420"/>
    </row>
    <row r="162" spans="8:9">
      <c r="H162" s="420"/>
      <c r="I162" s="420"/>
    </row>
    <row r="163" spans="8:9">
      <c r="H163" s="420"/>
      <c r="I163" s="420"/>
    </row>
    <row r="164" spans="8:9">
      <c r="H164" s="420"/>
      <c r="I164" s="420"/>
    </row>
    <row r="165" spans="8:9">
      <c r="H165" s="420"/>
      <c r="I165" s="420"/>
    </row>
    <row r="166" spans="8:9">
      <c r="H166" s="420"/>
      <c r="I166" s="420"/>
    </row>
    <row r="167" spans="8:9">
      <c r="H167" s="420"/>
      <c r="I167" s="420"/>
    </row>
    <row r="168" spans="8:9">
      <c r="H168" s="420"/>
      <c r="I168" s="420"/>
    </row>
    <row r="169" spans="8:9">
      <c r="H169" s="420"/>
      <c r="I169" s="420"/>
    </row>
    <row r="170" spans="8:9">
      <c r="H170" s="420"/>
      <c r="I170" s="420"/>
    </row>
    <row r="171" spans="8:9">
      <c r="H171" s="420"/>
      <c r="I171" s="420"/>
    </row>
    <row r="172" spans="8:9">
      <c r="H172" s="420"/>
      <c r="I172" s="420"/>
    </row>
    <row r="173" spans="8:9">
      <c r="H173" s="420"/>
      <c r="I173" s="420"/>
    </row>
    <row r="174" spans="8:9">
      <c r="H174" s="420"/>
      <c r="I174" s="420"/>
    </row>
    <row r="175" spans="8:9">
      <c r="H175" s="420"/>
      <c r="I175" s="420"/>
    </row>
    <row r="176" spans="8:9">
      <c r="H176" s="420"/>
      <c r="I176" s="420"/>
    </row>
    <row r="177" spans="8:9">
      <c r="H177" s="420"/>
      <c r="I177" s="420"/>
    </row>
    <row r="178" spans="8:9">
      <c r="H178" s="420"/>
      <c r="I178" s="420"/>
    </row>
    <row r="179" spans="8:9">
      <c r="H179" s="420"/>
      <c r="I179" s="420"/>
    </row>
    <row r="180" spans="8:9">
      <c r="H180" s="420"/>
      <c r="I180" s="420"/>
    </row>
    <row r="181" spans="8:9">
      <c r="H181" s="420"/>
      <c r="I181" s="420"/>
    </row>
    <row r="182" spans="8:9">
      <c r="H182" s="420"/>
      <c r="I182" s="420"/>
    </row>
    <row r="183" spans="8:9">
      <c r="H183" s="420"/>
      <c r="I183" s="420"/>
    </row>
    <row r="184" spans="8:9">
      <c r="H184" s="420"/>
      <c r="I184" s="420"/>
    </row>
    <row r="185" spans="8:9">
      <c r="H185" s="420"/>
      <c r="I185" s="420"/>
    </row>
    <row r="186" spans="8:9">
      <c r="H186" s="420"/>
      <c r="I186" s="420"/>
    </row>
    <row r="187" spans="8:9">
      <c r="H187" s="420"/>
      <c r="I187" s="420"/>
    </row>
    <row r="188" spans="8:9">
      <c r="H188" s="420"/>
      <c r="I188" s="420"/>
    </row>
    <row r="189" spans="8:9">
      <c r="H189" s="420"/>
      <c r="I189" s="420"/>
    </row>
    <row r="190" spans="8:9">
      <c r="H190" s="420"/>
      <c r="I190" s="420"/>
    </row>
    <row r="191" spans="8:9">
      <c r="H191" s="420"/>
      <c r="I191" s="420"/>
    </row>
    <row r="192" spans="8:9">
      <c r="H192" s="420"/>
      <c r="I192" s="420"/>
    </row>
    <row r="193" spans="8:9">
      <c r="H193" s="420"/>
      <c r="I193" s="420"/>
    </row>
    <row r="194" spans="8:9">
      <c r="H194" s="420"/>
      <c r="I194" s="420"/>
    </row>
    <row r="195" spans="8:9">
      <c r="H195" s="420"/>
      <c r="I195" s="420"/>
    </row>
    <row r="196" spans="8:9">
      <c r="H196" s="420"/>
      <c r="I196" s="420"/>
    </row>
    <row r="197" spans="8:9">
      <c r="H197" s="420"/>
      <c r="I197" s="420"/>
    </row>
    <row r="198" spans="8:9">
      <c r="H198" s="420"/>
      <c r="I198" s="420"/>
    </row>
    <row r="199" spans="8:9">
      <c r="H199" s="420"/>
      <c r="I199" s="420"/>
    </row>
    <row r="200" spans="8:9">
      <c r="H200" s="420"/>
      <c r="I200" s="420"/>
    </row>
    <row r="201" spans="8:9">
      <c r="H201" s="420"/>
      <c r="I201" s="420"/>
    </row>
    <row r="202" spans="8:9">
      <c r="H202" s="420"/>
      <c r="I202" s="420"/>
    </row>
    <row r="203" spans="8:9">
      <c r="H203" s="420"/>
      <c r="I203" s="420"/>
    </row>
    <row r="204" spans="8:9">
      <c r="H204" s="420"/>
      <c r="I204" s="420"/>
    </row>
    <row r="205" spans="8:9">
      <c r="H205" s="420"/>
      <c r="I205" s="420"/>
    </row>
    <row r="206" spans="8:9">
      <c r="H206" s="420"/>
      <c r="I206" s="420"/>
    </row>
    <row r="207" spans="8:9">
      <c r="H207" s="420"/>
      <c r="I207" s="420"/>
    </row>
    <row r="208" spans="8:9">
      <c r="H208" s="420"/>
      <c r="I208" s="420"/>
    </row>
    <row r="209" spans="8:9">
      <c r="H209" s="420"/>
      <c r="I209" s="420"/>
    </row>
    <row r="210" spans="8:9">
      <c r="H210" s="420"/>
      <c r="I210" s="420"/>
    </row>
    <row r="211" spans="8:9">
      <c r="H211" s="420"/>
      <c r="I211" s="420"/>
    </row>
    <row r="212" spans="8:9">
      <c r="H212" s="420"/>
      <c r="I212" s="420"/>
    </row>
    <row r="213" spans="8:9">
      <c r="H213" s="420"/>
      <c r="I213" s="420"/>
    </row>
    <row r="214" spans="8:9">
      <c r="H214" s="420"/>
      <c r="I214" s="420"/>
    </row>
    <row r="215" spans="8:9">
      <c r="H215" s="420"/>
      <c r="I215" s="420"/>
    </row>
    <row r="216" spans="8:9">
      <c r="H216" s="420"/>
      <c r="I216" s="420"/>
    </row>
    <row r="217" spans="8:9">
      <c r="H217" s="420"/>
      <c r="I217" s="420"/>
    </row>
    <row r="218" spans="8:9">
      <c r="H218" s="420"/>
      <c r="I218" s="420"/>
    </row>
    <row r="219" spans="8:9">
      <c r="H219" s="420"/>
      <c r="I219" s="420"/>
    </row>
    <row r="220" spans="8:9">
      <c r="H220" s="420"/>
      <c r="I220" s="420"/>
    </row>
    <row r="221" spans="8:9">
      <c r="H221" s="420"/>
      <c r="I221" s="420"/>
    </row>
    <row r="222" spans="8:9">
      <c r="H222" s="420"/>
      <c r="I222" s="420"/>
    </row>
    <row r="223" spans="8:9">
      <c r="H223" s="420"/>
      <c r="I223" s="420"/>
    </row>
    <row r="224" spans="8:9">
      <c r="H224" s="420"/>
      <c r="I224" s="420"/>
    </row>
    <row r="225" spans="8:9">
      <c r="H225" s="420"/>
      <c r="I225" s="420"/>
    </row>
    <row r="226" spans="8:9">
      <c r="H226" s="420"/>
      <c r="I226" s="420"/>
    </row>
    <row r="227" spans="8:9">
      <c r="H227" s="420"/>
      <c r="I227" s="420"/>
    </row>
    <row r="228" spans="8:9">
      <c r="H228" s="420"/>
      <c r="I228" s="420"/>
    </row>
    <row r="229" spans="8:9">
      <c r="H229" s="420"/>
      <c r="I229" s="420"/>
    </row>
    <row r="230" spans="8:9">
      <c r="H230" s="420"/>
      <c r="I230" s="420"/>
    </row>
    <row r="231" spans="8:9">
      <c r="H231" s="420"/>
      <c r="I231" s="420"/>
    </row>
    <row r="232" spans="8:9">
      <c r="H232" s="420"/>
      <c r="I232" s="420"/>
    </row>
    <row r="233" spans="8:9">
      <c r="H233" s="420"/>
      <c r="I233" s="420"/>
    </row>
    <row r="234" spans="8:9">
      <c r="H234" s="420"/>
      <c r="I234" s="420"/>
    </row>
    <row r="235" spans="8:9">
      <c r="H235" s="420"/>
      <c r="I235" s="420"/>
    </row>
    <row r="236" spans="8:9">
      <c r="H236" s="420"/>
      <c r="I236" s="420"/>
    </row>
    <row r="237" spans="8:9">
      <c r="H237" s="420"/>
      <c r="I237" s="420"/>
    </row>
    <row r="238" spans="8:9">
      <c r="H238" s="420"/>
      <c r="I238" s="420"/>
    </row>
    <row r="239" spans="8:9">
      <c r="H239" s="420"/>
      <c r="I239" s="420"/>
    </row>
    <row r="240" spans="8:9">
      <c r="H240" s="420"/>
      <c r="I240" s="420"/>
    </row>
    <row r="241" spans="8:9">
      <c r="H241" s="420"/>
      <c r="I241" s="420"/>
    </row>
    <row r="242" spans="8:9">
      <c r="H242" s="420"/>
      <c r="I242" s="420"/>
    </row>
    <row r="243" spans="8:9">
      <c r="H243" s="420"/>
      <c r="I243" s="420"/>
    </row>
    <row r="244" spans="8:9">
      <c r="H244" s="420"/>
      <c r="I244" s="420"/>
    </row>
    <row r="245" spans="8:9">
      <c r="H245" s="420"/>
      <c r="I245" s="420"/>
    </row>
    <row r="246" spans="8:9">
      <c r="H246" s="420"/>
      <c r="I246" s="420"/>
    </row>
    <row r="247" spans="8:9">
      <c r="H247" s="420"/>
      <c r="I247" s="420"/>
    </row>
    <row r="248" spans="8:9">
      <c r="H248" s="420"/>
      <c r="I248" s="420"/>
    </row>
    <row r="249" spans="8:9">
      <c r="H249" s="420"/>
      <c r="I249" s="420"/>
    </row>
    <row r="250" spans="8:9">
      <c r="H250" s="420"/>
      <c r="I250" s="420"/>
    </row>
    <row r="251" spans="8:9">
      <c r="H251" s="420"/>
      <c r="I251" s="420"/>
    </row>
    <row r="252" spans="8:9">
      <c r="H252" s="420"/>
      <c r="I252" s="420"/>
    </row>
    <row r="253" spans="8:9">
      <c r="H253" s="420"/>
      <c r="I253" s="420"/>
    </row>
    <row r="254" spans="8:9">
      <c r="H254" s="420"/>
      <c r="I254" s="420"/>
    </row>
    <row r="255" spans="8:9">
      <c r="H255" s="420"/>
      <c r="I255" s="420"/>
    </row>
    <row r="256" spans="8:9">
      <c r="H256" s="420"/>
      <c r="I256" s="420"/>
    </row>
    <row r="257" spans="4:9">
      <c r="D257" s="74">
        <v>545</v>
      </c>
      <c r="H257" s="420"/>
      <c r="I257" s="420"/>
    </row>
    <row r="258" spans="4:9">
      <c r="D258" s="74">
        <v>54654</v>
      </c>
      <c r="H258" s="420"/>
      <c r="I258" s="420"/>
    </row>
    <row r="259" spans="4:9">
      <c r="H259" s="420"/>
      <c r="I259" s="420"/>
    </row>
    <row r="260" spans="4:9">
      <c r="H260" s="420"/>
      <c r="I260" s="420"/>
    </row>
    <row r="261" spans="4:9">
      <c r="H261" s="420"/>
      <c r="I261" s="420"/>
    </row>
    <row r="262" spans="4:9">
      <c r="H262" s="420"/>
      <c r="I262" s="420"/>
    </row>
    <row r="263" spans="4:9">
      <c r="H263" s="420"/>
      <c r="I263" s="420"/>
    </row>
    <row r="264" spans="4:9">
      <c r="H264" s="420"/>
      <c r="I264" s="420"/>
    </row>
    <row r="265" spans="4:9">
      <c r="H265" s="420"/>
      <c r="I265" s="420"/>
    </row>
    <row r="266" spans="4:9">
      <c r="H266" s="420"/>
      <c r="I266" s="420"/>
    </row>
    <row r="267" spans="4:9">
      <c r="H267" s="420"/>
      <c r="I267" s="420"/>
    </row>
    <row r="268" spans="4:9">
      <c r="H268" s="420"/>
      <c r="I268" s="420"/>
    </row>
    <row r="269" spans="4:9">
      <c r="H269" s="420"/>
      <c r="I269" s="420"/>
    </row>
    <row r="270" spans="4:9">
      <c r="H270" s="420"/>
      <c r="I270" s="420"/>
    </row>
    <row r="271" spans="4:9">
      <c r="H271" s="420"/>
      <c r="I271" s="420"/>
    </row>
    <row r="272" spans="4:9">
      <c r="H272" s="420"/>
      <c r="I272" s="420"/>
    </row>
    <row r="273" spans="8:9">
      <c r="H273" s="420"/>
      <c r="I273" s="420"/>
    </row>
    <row r="274" spans="8:9">
      <c r="H274" s="420"/>
      <c r="I274" s="420"/>
    </row>
    <row r="275" spans="8:9">
      <c r="H275" s="420"/>
      <c r="I275" s="420"/>
    </row>
    <row r="276" spans="8:9">
      <c r="H276" s="420"/>
      <c r="I276" s="420"/>
    </row>
    <row r="277" spans="8:9">
      <c r="H277" s="420"/>
      <c r="I277" s="420"/>
    </row>
    <row r="278" spans="8:9">
      <c r="H278" s="420"/>
      <c r="I278" s="420"/>
    </row>
    <row r="279" spans="8:9">
      <c r="H279" s="420"/>
      <c r="I279" s="420"/>
    </row>
    <row r="280" spans="8:9">
      <c r="H280" s="420"/>
      <c r="I280" s="420"/>
    </row>
    <row r="281" spans="8:9">
      <c r="H281" s="420"/>
      <c r="I281" s="420"/>
    </row>
    <row r="282" spans="8:9">
      <c r="H282" s="420"/>
      <c r="I282" s="420"/>
    </row>
    <row r="283" spans="8:9">
      <c r="H283" s="420"/>
      <c r="I283" s="420"/>
    </row>
    <row r="284" spans="8:9">
      <c r="H284" s="420"/>
      <c r="I284" s="420"/>
    </row>
    <row r="285" spans="8:9">
      <c r="H285" s="420"/>
      <c r="I285" s="420"/>
    </row>
    <row r="286" spans="8:9">
      <c r="H286" s="420"/>
      <c r="I286" s="420"/>
    </row>
    <row r="287" spans="8:9">
      <c r="H287" s="420"/>
      <c r="I287" s="420"/>
    </row>
    <row r="288" spans="8:9">
      <c r="H288" s="420"/>
      <c r="I288" s="420"/>
    </row>
    <row r="289" spans="8:9">
      <c r="H289" s="420"/>
      <c r="I289" s="420"/>
    </row>
    <row r="290" spans="8:9">
      <c r="H290" s="420"/>
      <c r="I290" s="420"/>
    </row>
    <row r="291" spans="8:9">
      <c r="H291" s="420"/>
      <c r="I291" s="420"/>
    </row>
    <row r="292" spans="8:9">
      <c r="H292" s="420"/>
      <c r="I292" s="420"/>
    </row>
    <row r="293" spans="8:9">
      <c r="H293" s="420"/>
      <c r="I293" s="420"/>
    </row>
    <row r="294" spans="8:9">
      <c r="H294" s="420"/>
      <c r="I294" s="420"/>
    </row>
    <row r="295" spans="8:9">
      <c r="H295" s="420"/>
      <c r="I295" s="420"/>
    </row>
    <row r="296" spans="8:9">
      <c r="H296" s="420"/>
      <c r="I296" s="420"/>
    </row>
    <row r="297" spans="8:9">
      <c r="H297" s="420"/>
      <c r="I297" s="420"/>
    </row>
    <row r="298" spans="8:9">
      <c r="H298" s="420"/>
      <c r="I298" s="420"/>
    </row>
    <row r="299" spans="8:9">
      <c r="H299" s="420"/>
      <c r="I299" s="420"/>
    </row>
    <row r="300" spans="8:9">
      <c r="H300" s="420"/>
      <c r="I300" s="420"/>
    </row>
    <row r="301" spans="8:9">
      <c r="H301" s="420"/>
      <c r="I301" s="420"/>
    </row>
    <row r="302" spans="8:9">
      <c r="H302" s="420"/>
      <c r="I302" s="420"/>
    </row>
    <row r="303" spans="8:9">
      <c r="H303" s="420"/>
      <c r="I303" s="420"/>
    </row>
    <row r="304" spans="8:9">
      <c r="H304" s="420"/>
      <c r="I304" s="420"/>
    </row>
    <row r="305" spans="8:9">
      <c r="H305" s="420"/>
      <c r="I305" s="420"/>
    </row>
    <row r="306" spans="8:9">
      <c r="H306" s="420"/>
      <c r="I306" s="420"/>
    </row>
    <row r="307" spans="8:9">
      <c r="H307" s="420"/>
      <c r="I307" s="420"/>
    </row>
    <row r="308" spans="8:9">
      <c r="H308" s="420"/>
      <c r="I308" s="420"/>
    </row>
    <row r="309" spans="8:9">
      <c r="H309" s="420"/>
      <c r="I309" s="420"/>
    </row>
    <row r="310" spans="8:9">
      <c r="H310" s="420"/>
      <c r="I310" s="420"/>
    </row>
    <row r="311" spans="8:9">
      <c r="H311" s="420"/>
      <c r="I311" s="420"/>
    </row>
    <row r="312" spans="8:9">
      <c r="H312" s="420"/>
      <c r="I312" s="420"/>
    </row>
    <row r="313" spans="8:9">
      <c r="H313" s="420"/>
      <c r="I313" s="420"/>
    </row>
    <row r="314" spans="8:9">
      <c r="H314" s="420"/>
      <c r="I314" s="420"/>
    </row>
    <row r="315" spans="8:9">
      <c r="H315" s="420"/>
      <c r="I315" s="420"/>
    </row>
    <row r="316" spans="8:9">
      <c r="H316" s="420"/>
      <c r="I316" s="420"/>
    </row>
    <row r="317" spans="8:9">
      <c r="H317" s="420"/>
      <c r="I317" s="420"/>
    </row>
    <row r="318" spans="8:9">
      <c r="H318" s="420"/>
      <c r="I318" s="420"/>
    </row>
    <row r="319" spans="8:9">
      <c r="H319" s="420"/>
      <c r="I319" s="420"/>
    </row>
    <row r="320" spans="8:9">
      <c r="H320" s="420"/>
      <c r="I320" s="420"/>
    </row>
    <row r="321" spans="8:9">
      <c r="H321" s="420"/>
      <c r="I321" s="420"/>
    </row>
    <row r="322" spans="8:9">
      <c r="H322" s="420"/>
      <c r="I322" s="420"/>
    </row>
    <row r="323" spans="8:9">
      <c r="H323" s="420"/>
      <c r="I323" s="420"/>
    </row>
    <row r="324" spans="8:9">
      <c r="H324" s="420"/>
      <c r="I324" s="420"/>
    </row>
    <row r="325" spans="8:9">
      <c r="H325" s="420"/>
      <c r="I325" s="420"/>
    </row>
    <row r="326" spans="8:9">
      <c r="H326" s="420"/>
      <c r="I326" s="420"/>
    </row>
    <row r="327" spans="8:9">
      <c r="H327" s="420"/>
      <c r="I327" s="420"/>
    </row>
    <row r="328" spans="8:9">
      <c r="H328" s="420"/>
      <c r="I328" s="420"/>
    </row>
    <row r="329" spans="8:9">
      <c r="H329" s="420"/>
      <c r="I329" s="420"/>
    </row>
    <row r="330" spans="8:9">
      <c r="H330" s="420"/>
      <c r="I330" s="420"/>
    </row>
    <row r="331" spans="8:9">
      <c r="H331" s="420"/>
      <c r="I331" s="420"/>
    </row>
    <row r="332" spans="8:9">
      <c r="H332" s="420"/>
      <c r="I332" s="420"/>
    </row>
    <row r="333" spans="8:9">
      <c r="H333" s="420"/>
      <c r="I333" s="420"/>
    </row>
    <row r="334" spans="8:9">
      <c r="H334" s="420"/>
      <c r="I334" s="420"/>
    </row>
    <row r="335" spans="8:9">
      <c r="H335" s="420"/>
      <c r="I335" s="420"/>
    </row>
    <row r="336" spans="8:9">
      <c r="H336" s="420"/>
      <c r="I336" s="420"/>
    </row>
    <row r="337" spans="8:9">
      <c r="H337" s="420"/>
      <c r="I337" s="420"/>
    </row>
    <row r="338" spans="8:9">
      <c r="H338" s="420"/>
      <c r="I338" s="420"/>
    </row>
    <row r="339" spans="8:9">
      <c r="H339" s="420"/>
      <c r="I339" s="420"/>
    </row>
    <row r="340" spans="8:9">
      <c r="H340" s="420"/>
      <c r="I340" s="420"/>
    </row>
    <row r="341" spans="8:9">
      <c r="H341" s="420"/>
      <c r="I341" s="420"/>
    </row>
    <row r="342" spans="8:9">
      <c r="H342" s="420"/>
      <c r="I342" s="420"/>
    </row>
    <row r="343" spans="8:9">
      <c r="H343" s="420"/>
      <c r="I343" s="420"/>
    </row>
    <row r="344" spans="8:9">
      <c r="H344" s="420"/>
      <c r="I344" s="420"/>
    </row>
    <row r="345" spans="8:9">
      <c r="H345" s="420"/>
      <c r="I345" s="420"/>
    </row>
    <row r="346" spans="8:9">
      <c r="H346" s="420"/>
      <c r="I346" s="420"/>
    </row>
    <row r="347" spans="8:9">
      <c r="H347" s="420"/>
      <c r="I347" s="420"/>
    </row>
    <row r="348" spans="8:9">
      <c r="H348" s="420"/>
      <c r="I348" s="420"/>
    </row>
    <row r="349" spans="8:9">
      <c r="H349" s="420"/>
      <c r="I349" s="420"/>
    </row>
    <row r="350" spans="8:9">
      <c r="H350" s="420"/>
      <c r="I350" s="420"/>
    </row>
    <row r="351" spans="8:9">
      <c r="H351" s="420"/>
      <c r="I351" s="420"/>
    </row>
    <row r="352" spans="8:9">
      <c r="H352" s="420"/>
      <c r="I352" s="420"/>
    </row>
    <row r="353" spans="8:9">
      <c r="H353" s="420"/>
      <c r="I353" s="420"/>
    </row>
    <row r="354" spans="8:9">
      <c r="H354" s="420"/>
      <c r="I354" s="420"/>
    </row>
    <row r="355" spans="8:9">
      <c r="H355" s="420"/>
      <c r="I355" s="420"/>
    </row>
    <row r="356" spans="8:9">
      <c r="H356" s="420"/>
      <c r="I356" s="420"/>
    </row>
    <row r="357" spans="8:9">
      <c r="H357" s="420"/>
      <c r="I357" s="420"/>
    </row>
    <row r="358" spans="8:9">
      <c r="H358" s="420"/>
      <c r="I358" s="420"/>
    </row>
    <row r="359" spans="8:9">
      <c r="H359" s="420"/>
      <c r="I359" s="420"/>
    </row>
    <row r="360" spans="8:9">
      <c r="H360" s="420"/>
      <c r="I360" s="420"/>
    </row>
    <row r="361" spans="8:9">
      <c r="H361" s="420"/>
      <c r="I361" s="420"/>
    </row>
    <row r="362" spans="8:9">
      <c r="H362" s="420"/>
      <c r="I362" s="420"/>
    </row>
    <row r="363" spans="8:9">
      <c r="H363" s="420"/>
      <c r="I363" s="420"/>
    </row>
    <row r="364" spans="8:9">
      <c r="H364" s="420"/>
      <c r="I364" s="420"/>
    </row>
    <row r="365" spans="8:9">
      <c r="H365" s="420"/>
      <c r="I365" s="420"/>
    </row>
    <row r="366" spans="8:9">
      <c r="H366" s="420"/>
      <c r="I366" s="420"/>
    </row>
    <row r="367" spans="8:9">
      <c r="H367" s="420"/>
      <c r="I367" s="420"/>
    </row>
    <row r="368" spans="8:9">
      <c r="H368" s="420"/>
      <c r="I368" s="420"/>
    </row>
    <row r="369" spans="8:9">
      <c r="H369" s="420"/>
      <c r="I369" s="420"/>
    </row>
    <row r="370" spans="8:9">
      <c r="H370" s="420"/>
      <c r="I370" s="420"/>
    </row>
    <row r="371" spans="8:9">
      <c r="H371" s="420"/>
      <c r="I371" s="420"/>
    </row>
    <row r="372" spans="8:9">
      <c r="H372" s="420"/>
      <c r="I372" s="420"/>
    </row>
    <row r="373" spans="8:9">
      <c r="H373" s="420"/>
      <c r="I373" s="420"/>
    </row>
    <row r="374" spans="8:9">
      <c r="H374" s="420"/>
      <c r="I374" s="420"/>
    </row>
    <row r="375" spans="8:9">
      <c r="H375" s="420"/>
      <c r="I375" s="420"/>
    </row>
    <row r="376" spans="8:9">
      <c r="H376" s="420"/>
      <c r="I376" s="420"/>
    </row>
    <row r="377" spans="8:9">
      <c r="H377" s="420"/>
      <c r="I377" s="420"/>
    </row>
    <row r="378" spans="8:9">
      <c r="H378" s="420"/>
      <c r="I378" s="420"/>
    </row>
    <row r="379" spans="8:9">
      <c r="H379" s="420"/>
      <c r="I379" s="420"/>
    </row>
    <row r="380" spans="8:9">
      <c r="H380" s="420"/>
      <c r="I380" s="420"/>
    </row>
    <row r="381" spans="8:9">
      <c r="H381" s="420"/>
      <c r="I381" s="420"/>
    </row>
    <row r="382" spans="8:9">
      <c r="H382" s="420"/>
      <c r="I382" s="420"/>
    </row>
    <row r="383" spans="8:9">
      <c r="H383" s="420"/>
      <c r="I383" s="420"/>
    </row>
    <row r="384" spans="8:9">
      <c r="H384" s="420"/>
      <c r="I384" s="420"/>
    </row>
    <row r="385" spans="8:9">
      <c r="H385" s="420"/>
      <c r="I385" s="420"/>
    </row>
    <row r="386" spans="8:9">
      <c r="H386" s="420"/>
      <c r="I386" s="420"/>
    </row>
    <row r="387" spans="8:9">
      <c r="H387" s="420"/>
      <c r="I387" s="420"/>
    </row>
    <row r="388" spans="8:9">
      <c r="H388" s="420"/>
      <c r="I388" s="420"/>
    </row>
    <row r="389" spans="8:9">
      <c r="H389" s="420"/>
      <c r="I389" s="420"/>
    </row>
    <row r="390" spans="8:9">
      <c r="H390" s="420"/>
      <c r="I390" s="420"/>
    </row>
    <row r="391" spans="8:9">
      <c r="H391" s="420"/>
      <c r="I391" s="420"/>
    </row>
    <row r="392" spans="8:9">
      <c r="H392" s="420"/>
      <c r="I392" s="420"/>
    </row>
    <row r="393" spans="8:9">
      <c r="H393" s="420"/>
      <c r="I393" s="420"/>
    </row>
    <row r="394" spans="8:9">
      <c r="H394" s="420"/>
      <c r="I394" s="420"/>
    </row>
    <row r="395" spans="8:9">
      <c r="H395" s="420"/>
      <c r="I395" s="420"/>
    </row>
    <row r="396" spans="8:9">
      <c r="H396" s="420"/>
      <c r="I396" s="420"/>
    </row>
    <row r="397" spans="8:9">
      <c r="H397" s="420"/>
      <c r="I397" s="420"/>
    </row>
    <row r="398" spans="8:9">
      <c r="H398" s="420"/>
      <c r="I398" s="420"/>
    </row>
    <row r="399" spans="8:9">
      <c r="H399" s="420"/>
      <c r="I399" s="420"/>
    </row>
    <row r="400" spans="8:9">
      <c r="H400" s="420"/>
      <c r="I400" s="420"/>
    </row>
    <row r="401" spans="8:9">
      <c r="H401" s="420"/>
      <c r="I401" s="420"/>
    </row>
    <row r="402" spans="8:9">
      <c r="H402" s="420"/>
      <c r="I402" s="420"/>
    </row>
    <row r="403" spans="8:9">
      <c r="H403" s="420"/>
      <c r="I403" s="420"/>
    </row>
    <row r="404" spans="8:9">
      <c r="H404" s="420"/>
      <c r="I404" s="420"/>
    </row>
    <row r="405" spans="8:9">
      <c r="H405" s="420"/>
      <c r="I405" s="420"/>
    </row>
    <row r="406" spans="8:9">
      <c r="H406" s="420"/>
      <c r="I406" s="420"/>
    </row>
    <row r="407" spans="8:9">
      <c r="H407" s="420"/>
      <c r="I407" s="420"/>
    </row>
    <row r="408" spans="8:9">
      <c r="H408" s="420"/>
      <c r="I408" s="420"/>
    </row>
    <row r="409" spans="8:9">
      <c r="H409" s="420"/>
      <c r="I409" s="420"/>
    </row>
    <row r="410" spans="8:9">
      <c r="H410" s="420"/>
      <c r="I410" s="420"/>
    </row>
    <row r="411" spans="8:9">
      <c r="H411" s="420"/>
      <c r="I411" s="420"/>
    </row>
    <row r="412" spans="8:9">
      <c r="H412" s="420"/>
      <c r="I412" s="420"/>
    </row>
    <row r="413" spans="8:9">
      <c r="H413" s="420"/>
      <c r="I413" s="420"/>
    </row>
    <row r="414" spans="8:9">
      <c r="H414" s="420"/>
      <c r="I414" s="420"/>
    </row>
    <row r="415" spans="8:9">
      <c r="H415" s="420"/>
      <c r="I415" s="420"/>
    </row>
    <row r="416" spans="8:9">
      <c r="H416" s="420"/>
      <c r="I416" s="420"/>
    </row>
    <row r="417" spans="8:9">
      <c r="H417" s="420"/>
      <c r="I417" s="420"/>
    </row>
    <row r="418" spans="8:9">
      <c r="H418" s="420"/>
      <c r="I418" s="420"/>
    </row>
    <row r="419" spans="8:9">
      <c r="H419" s="420"/>
      <c r="I419" s="420"/>
    </row>
    <row r="420" spans="8:9">
      <c r="H420" s="420"/>
      <c r="I420" s="420"/>
    </row>
    <row r="421" spans="8:9">
      <c r="H421" s="420"/>
      <c r="I421" s="420"/>
    </row>
    <row r="422" spans="8:9">
      <c r="H422" s="420"/>
      <c r="I422" s="420"/>
    </row>
    <row r="423" spans="8:9">
      <c r="H423" s="420"/>
      <c r="I423" s="420"/>
    </row>
    <row r="424" spans="8:9">
      <c r="H424" s="420"/>
      <c r="I424" s="420"/>
    </row>
    <row r="425" spans="8:9">
      <c r="H425" s="420"/>
      <c r="I425" s="420"/>
    </row>
    <row r="426" spans="8:9">
      <c r="H426" s="420"/>
      <c r="I426" s="420"/>
    </row>
    <row r="427" spans="8:9">
      <c r="H427" s="420"/>
      <c r="I427" s="420"/>
    </row>
    <row r="428" spans="8:9">
      <c r="H428" s="420"/>
      <c r="I428" s="420"/>
    </row>
    <row r="429" spans="8:9">
      <c r="H429" s="420"/>
      <c r="I429" s="420"/>
    </row>
    <row r="430" spans="8:9">
      <c r="H430" s="420"/>
      <c r="I430" s="420"/>
    </row>
    <row r="431" spans="8:9">
      <c r="H431" s="420"/>
      <c r="I431" s="420"/>
    </row>
    <row r="432" spans="8:9">
      <c r="H432" s="420"/>
      <c r="I432" s="420"/>
    </row>
    <row r="433" spans="8:9">
      <c r="H433" s="420"/>
      <c r="I433" s="420"/>
    </row>
    <row r="434" spans="8:9">
      <c r="H434" s="420"/>
      <c r="I434" s="420"/>
    </row>
    <row r="435" spans="8:9">
      <c r="H435" s="420"/>
      <c r="I435" s="420"/>
    </row>
    <row r="436" spans="8:9">
      <c r="H436" s="420"/>
      <c r="I436" s="420"/>
    </row>
    <row r="437" spans="8:9">
      <c r="H437" s="420"/>
      <c r="I437" s="420"/>
    </row>
    <row r="438" spans="8:9">
      <c r="H438" s="420"/>
      <c r="I438" s="420"/>
    </row>
    <row r="439" spans="8:9">
      <c r="H439" s="420"/>
      <c r="I439" s="420"/>
    </row>
    <row r="440" spans="8:9">
      <c r="H440" s="420"/>
      <c r="I440" s="420"/>
    </row>
    <row r="441" spans="8:9">
      <c r="H441" s="420"/>
      <c r="I441" s="420"/>
    </row>
    <row r="442" spans="8:9">
      <c r="H442" s="420"/>
      <c r="I442" s="420"/>
    </row>
    <row r="443" spans="8:9">
      <c r="H443" s="420"/>
      <c r="I443" s="420"/>
    </row>
    <row r="444" spans="8:9">
      <c r="H444" s="420"/>
      <c r="I444" s="420"/>
    </row>
    <row r="445" spans="8:9">
      <c r="H445" s="420"/>
      <c r="I445" s="420"/>
    </row>
    <row r="446" spans="8:9">
      <c r="H446" s="420"/>
      <c r="I446" s="420"/>
    </row>
    <row r="447" spans="8:9">
      <c r="H447" s="420"/>
      <c r="I447" s="420"/>
    </row>
    <row r="448" spans="8:9">
      <c r="H448" s="420"/>
      <c r="I448" s="420"/>
    </row>
    <row r="449" spans="8:9">
      <c r="H449" s="420"/>
      <c r="I449" s="420"/>
    </row>
    <row r="450" spans="8:9">
      <c r="H450" s="420"/>
      <c r="I450" s="420"/>
    </row>
    <row r="451" spans="8:9">
      <c r="H451" s="420"/>
      <c r="I451" s="420"/>
    </row>
    <row r="452" spans="8:9">
      <c r="H452" s="420"/>
      <c r="I452" s="420"/>
    </row>
    <row r="453" spans="8:9">
      <c r="H453" s="420"/>
      <c r="I453" s="420"/>
    </row>
    <row r="454" spans="8:9">
      <c r="H454" s="420"/>
      <c r="I454" s="420"/>
    </row>
    <row r="455" spans="8:9">
      <c r="H455" s="420"/>
      <c r="I455" s="420"/>
    </row>
    <row r="456" spans="8:9">
      <c r="H456" s="420"/>
      <c r="I456" s="420"/>
    </row>
    <row r="457" spans="8:9">
      <c r="H457" s="420"/>
      <c r="I457" s="420"/>
    </row>
    <row r="458" spans="8:9">
      <c r="H458" s="420"/>
      <c r="I458" s="420"/>
    </row>
    <row r="459" spans="8:9">
      <c r="H459" s="420"/>
      <c r="I459" s="420"/>
    </row>
    <row r="460" spans="8:9">
      <c r="H460" s="420"/>
      <c r="I460" s="420"/>
    </row>
    <row r="461" spans="8:9">
      <c r="H461" s="420"/>
      <c r="I461" s="420"/>
    </row>
    <row r="462" spans="8:9">
      <c r="H462" s="420"/>
      <c r="I462" s="420"/>
    </row>
    <row r="463" spans="8:9">
      <c r="H463" s="420"/>
      <c r="I463" s="420"/>
    </row>
    <row r="464" spans="8:9">
      <c r="H464" s="420"/>
      <c r="I464" s="420"/>
    </row>
    <row r="465" spans="8:9">
      <c r="H465" s="420"/>
      <c r="I465" s="420"/>
    </row>
    <row r="466" spans="8:9">
      <c r="H466" s="420"/>
      <c r="I466" s="420"/>
    </row>
    <row r="467" spans="8:9">
      <c r="H467" s="420"/>
      <c r="I467" s="420"/>
    </row>
    <row r="468" spans="8:9">
      <c r="H468" s="420"/>
      <c r="I468" s="420"/>
    </row>
    <row r="469" spans="8:9">
      <c r="H469" s="420"/>
      <c r="I469" s="420"/>
    </row>
    <row r="470" spans="8:9">
      <c r="H470" s="420"/>
      <c r="I470" s="420"/>
    </row>
    <row r="471" spans="8:9">
      <c r="H471" s="420"/>
      <c r="I471" s="420"/>
    </row>
    <row r="472" spans="8:9">
      <c r="H472" s="420"/>
      <c r="I472" s="420"/>
    </row>
    <row r="473" spans="8:9">
      <c r="H473" s="420"/>
      <c r="I473" s="420"/>
    </row>
    <row r="474" spans="8:9">
      <c r="H474" s="420"/>
      <c r="I474" s="420"/>
    </row>
    <row r="475" spans="8:9">
      <c r="H475" s="420"/>
      <c r="I475" s="420"/>
    </row>
    <row r="476" spans="8:9">
      <c r="H476" s="420"/>
      <c r="I476" s="420"/>
    </row>
    <row r="477" spans="8:9">
      <c r="H477" s="420"/>
      <c r="I477" s="420"/>
    </row>
    <row r="478" spans="8:9">
      <c r="H478" s="420"/>
      <c r="I478" s="420"/>
    </row>
    <row r="479" spans="8:9">
      <c r="H479" s="420"/>
      <c r="I479" s="420"/>
    </row>
    <row r="480" spans="8:9">
      <c r="H480" s="420"/>
      <c r="I480" s="420"/>
    </row>
    <row r="481" spans="8:9">
      <c r="H481" s="420"/>
      <c r="I481" s="420"/>
    </row>
    <row r="482" spans="8:9">
      <c r="H482" s="420"/>
      <c r="I482" s="420"/>
    </row>
    <row r="483" spans="8:9">
      <c r="H483" s="420"/>
      <c r="I483" s="420"/>
    </row>
    <row r="484" spans="8:9">
      <c r="H484" s="420"/>
      <c r="I484" s="420"/>
    </row>
    <row r="485" spans="8:9">
      <c r="H485" s="420"/>
      <c r="I485" s="420"/>
    </row>
    <row r="486" spans="8:9">
      <c r="H486" s="420"/>
      <c r="I486" s="420"/>
    </row>
    <row r="487" spans="8:9">
      <c r="H487" s="420"/>
      <c r="I487" s="420"/>
    </row>
    <row r="488" spans="8:9">
      <c r="H488" s="420"/>
      <c r="I488" s="420"/>
    </row>
    <row r="489" spans="8:9">
      <c r="H489" s="420"/>
      <c r="I489" s="420"/>
    </row>
    <row r="490" spans="8:9">
      <c r="H490" s="420"/>
      <c r="I490" s="420"/>
    </row>
    <row r="491" spans="8:9">
      <c r="H491" s="420"/>
      <c r="I491" s="420"/>
    </row>
    <row r="492" spans="8:9">
      <c r="H492" s="420"/>
      <c r="I492" s="420"/>
    </row>
    <row r="493" spans="8:9">
      <c r="H493" s="420"/>
      <c r="I493" s="420"/>
    </row>
    <row r="494" spans="8:9">
      <c r="H494" s="420"/>
      <c r="I494" s="420"/>
    </row>
    <row r="495" spans="8:9">
      <c r="H495" s="420"/>
      <c r="I495" s="420"/>
    </row>
    <row r="496" spans="8:9">
      <c r="H496" s="420"/>
      <c r="I496" s="420"/>
    </row>
    <row r="497" spans="8:9">
      <c r="H497" s="420"/>
      <c r="I497" s="420"/>
    </row>
    <row r="498" spans="8:9">
      <c r="H498" s="420"/>
      <c r="I498" s="420"/>
    </row>
    <row r="499" spans="8:9">
      <c r="H499" s="420"/>
      <c r="I499" s="420"/>
    </row>
    <row r="500" spans="8:9">
      <c r="H500" s="420"/>
      <c r="I500" s="420"/>
    </row>
    <row r="501" spans="8:9">
      <c r="H501" s="420"/>
      <c r="I501" s="420"/>
    </row>
    <row r="502" spans="8:9">
      <c r="H502" s="420"/>
      <c r="I502" s="420"/>
    </row>
    <row r="503" spans="8:9">
      <c r="H503" s="420"/>
      <c r="I503" s="420"/>
    </row>
    <row r="504" spans="8:9">
      <c r="H504" s="420"/>
      <c r="I504" s="420"/>
    </row>
    <row r="505" spans="8:9">
      <c r="H505" s="420"/>
      <c r="I505" s="420"/>
    </row>
    <row r="506" spans="8:9">
      <c r="H506" s="420"/>
      <c r="I506" s="420"/>
    </row>
    <row r="507" spans="8:9">
      <c r="H507" s="420"/>
      <c r="I507" s="420"/>
    </row>
    <row r="508" spans="8:9">
      <c r="H508" s="420"/>
      <c r="I508" s="420"/>
    </row>
    <row r="509" spans="8:9">
      <c r="H509" s="420"/>
      <c r="I509" s="420"/>
    </row>
    <row r="510" spans="8:9">
      <c r="H510" s="420"/>
      <c r="I510" s="420"/>
    </row>
    <row r="511" spans="8:9">
      <c r="H511" s="420"/>
      <c r="I511" s="420"/>
    </row>
    <row r="512" spans="8:9">
      <c r="H512" s="420"/>
      <c r="I512" s="420"/>
    </row>
    <row r="513" spans="8:9">
      <c r="H513" s="420"/>
      <c r="I513" s="420"/>
    </row>
    <row r="514" spans="8:9">
      <c r="H514" s="420"/>
      <c r="I514" s="420"/>
    </row>
    <row r="515" spans="8:9">
      <c r="H515" s="420"/>
      <c r="I515" s="420"/>
    </row>
    <row r="516" spans="8:9">
      <c r="H516" s="420"/>
      <c r="I516" s="420"/>
    </row>
    <row r="517" spans="8:9">
      <c r="H517" s="420"/>
      <c r="I517" s="420"/>
    </row>
    <row r="518" spans="8:9">
      <c r="H518" s="420"/>
      <c r="I518" s="420"/>
    </row>
    <row r="519" spans="8:9">
      <c r="H519" s="420"/>
      <c r="I519" s="420"/>
    </row>
    <row r="520" spans="8:9">
      <c r="H520" s="420"/>
      <c r="I520" s="420"/>
    </row>
    <row r="521" spans="8:9">
      <c r="H521" s="420"/>
      <c r="I521" s="420"/>
    </row>
    <row r="522" spans="8:9">
      <c r="H522" s="420"/>
      <c r="I522" s="420"/>
    </row>
    <row r="523" spans="8:9">
      <c r="H523" s="420"/>
      <c r="I523" s="420"/>
    </row>
    <row r="524" spans="8:9">
      <c r="H524" s="420"/>
      <c r="I524" s="420"/>
    </row>
    <row r="525" spans="8:9">
      <c r="H525" s="420"/>
      <c r="I525" s="420"/>
    </row>
    <row r="526" spans="8:9">
      <c r="H526" s="420"/>
      <c r="I526" s="420"/>
    </row>
    <row r="527" spans="8:9">
      <c r="H527" s="420"/>
      <c r="I527" s="420"/>
    </row>
    <row r="528" spans="8:9">
      <c r="H528" s="420"/>
      <c r="I528" s="420"/>
    </row>
    <row r="529" spans="8:9">
      <c r="H529" s="420"/>
      <c r="I529" s="420"/>
    </row>
    <row r="530" spans="8:9">
      <c r="H530" s="420"/>
      <c r="I530" s="420"/>
    </row>
    <row r="531" spans="8:9">
      <c r="H531" s="420"/>
      <c r="I531" s="420"/>
    </row>
    <row r="532" spans="8:9">
      <c r="H532" s="420"/>
      <c r="I532" s="420"/>
    </row>
    <row r="533" spans="8:9">
      <c r="H533" s="420"/>
      <c r="I533" s="420"/>
    </row>
    <row r="534" spans="8:9">
      <c r="H534" s="420"/>
      <c r="I534" s="420"/>
    </row>
    <row r="535" spans="8:9">
      <c r="H535" s="420"/>
      <c r="I535" s="420"/>
    </row>
    <row r="536" spans="8:9">
      <c r="H536" s="420"/>
      <c r="I536" s="420"/>
    </row>
    <row r="537" spans="8:9">
      <c r="H537" s="420"/>
      <c r="I537" s="420"/>
    </row>
    <row r="538" spans="8:9">
      <c r="H538" s="420"/>
      <c r="I538" s="420"/>
    </row>
    <row r="539" spans="8:9">
      <c r="H539" s="420"/>
      <c r="I539" s="420"/>
    </row>
    <row r="540" spans="8:9">
      <c r="H540" s="420"/>
      <c r="I540" s="420"/>
    </row>
    <row r="541" spans="8:9">
      <c r="H541" s="420"/>
      <c r="I541" s="420"/>
    </row>
    <row r="542" spans="8:9">
      <c r="H542" s="420"/>
      <c r="I542" s="420"/>
    </row>
    <row r="543" spans="8:9">
      <c r="H543" s="420"/>
      <c r="I543" s="420"/>
    </row>
    <row r="544" spans="8:9">
      <c r="H544" s="420"/>
      <c r="I544" s="420"/>
    </row>
    <row r="545" spans="8:9">
      <c r="H545" s="420"/>
      <c r="I545" s="420"/>
    </row>
    <row r="546" spans="8:9">
      <c r="H546" s="420"/>
      <c r="I546" s="420"/>
    </row>
    <row r="547" spans="8:9">
      <c r="H547" s="420"/>
      <c r="I547" s="420"/>
    </row>
    <row r="548" spans="8:9">
      <c r="H548" s="420"/>
      <c r="I548" s="420"/>
    </row>
    <row r="549" spans="8:9">
      <c r="H549" s="420"/>
      <c r="I549" s="420"/>
    </row>
    <row r="550" spans="8:9">
      <c r="H550" s="420"/>
      <c r="I550" s="420"/>
    </row>
    <row r="551" spans="8:9">
      <c r="H551" s="420"/>
      <c r="I551" s="420"/>
    </row>
    <row r="552" spans="8:9">
      <c r="H552" s="420"/>
      <c r="I552" s="420"/>
    </row>
    <row r="553" spans="8:9">
      <c r="H553" s="420"/>
      <c r="I553" s="420"/>
    </row>
    <row r="554" spans="8:9">
      <c r="H554" s="420"/>
      <c r="I554" s="420"/>
    </row>
    <row r="555" spans="8:9">
      <c r="H555" s="420"/>
      <c r="I555" s="420"/>
    </row>
    <row r="556" spans="8:9">
      <c r="H556" s="420"/>
      <c r="I556" s="420"/>
    </row>
    <row r="557" spans="8:9">
      <c r="H557" s="420"/>
      <c r="I557" s="420"/>
    </row>
    <row r="558" spans="8:9">
      <c r="H558" s="420"/>
      <c r="I558" s="420"/>
    </row>
    <row r="559" spans="8:9">
      <c r="H559" s="420"/>
      <c r="I559" s="420"/>
    </row>
    <row r="560" spans="8:9">
      <c r="H560" s="420"/>
      <c r="I560" s="420"/>
    </row>
    <row r="561" spans="8:9">
      <c r="H561" s="420"/>
      <c r="I561" s="420"/>
    </row>
    <row r="562" spans="8:9">
      <c r="H562" s="420"/>
      <c r="I562" s="420"/>
    </row>
    <row r="563" spans="8:9">
      <c r="H563" s="420"/>
      <c r="I563" s="420"/>
    </row>
    <row r="564" spans="8:9">
      <c r="H564" s="420"/>
      <c r="I564" s="420"/>
    </row>
    <row r="565" spans="8:9">
      <c r="H565" s="420"/>
      <c r="I565" s="420"/>
    </row>
    <row r="566" spans="8:9">
      <c r="H566" s="420"/>
      <c r="I566" s="420"/>
    </row>
    <row r="567" spans="8:9">
      <c r="H567" s="420"/>
      <c r="I567" s="420"/>
    </row>
    <row r="568" spans="8:9">
      <c r="H568" s="420"/>
      <c r="I568" s="420"/>
    </row>
    <row r="569" spans="8:9">
      <c r="H569" s="420"/>
      <c r="I569" s="420"/>
    </row>
    <row r="570" spans="8:9">
      <c r="H570" s="420"/>
      <c r="I570" s="420"/>
    </row>
    <row r="571" spans="8:9">
      <c r="H571" s="420"/>
      <c r="I571" s="420"/>
    </row>
    <row r="572" spans="8:9">
      <c r="H572" s="420"/>
      <c r="I572" s="420"/>
    </row>
    <row r="573" spans="8:9">
      <c r="H573" s="420"/>
      <c r="I573" s="420"/>
    </row>
    <row r="574" spans="8:9">
      <c r="H574" s="420"/>
      <c r="I574" s="420"/>
    </row>
    <row r="575" spans="8:9">
      <c r="H575" s="420"/>
      <c r="I575" s="420"/>
    </row>
    <row r="576" spans="8:9">
      <c r="H576" s="420"/>
      <c r="I576" s="420"/>
    </row>
    <row r="577" spans="8:9">
      <c r="H577" s="420"/>
      <c r="I577" s="420"/>
    </row>
    <row r="578" spans="8:9">
      <c r="H578" s="420"/>
      <c r="I578" s="420"/>
    </row>
    <row r="579" spans="8:9">
      <c r="H579" s="420"/>
      <c r="I579" s="420"/>
    </row>
    <row r="580" spans="8:9">
      <c r="H580" s="420"/>
      <c r="I580" s="420"/>
    </row>
    <row r="581" spans="8:9">
      <c r="H581" s="420"/>
      <c r="I581" s="420"/>
    </row>
    <row r="582" spans="8:9">
      <c r="H582" s="420"/>
      <c r="I582" s="420"/>
    </row>
    <row r="583" spans="8:9">
      <c r="H583" s="420"/>
      <c r="I583" s="420"/>
    </row>
    <row r="584" spans="8:9">
      <c r="H584" s="420"/>
      <c r="I584" s="420"/>
    </row>
    <row r="585" spans="8:9">
      <c r="H585" s="420"/>
      <c r="I585" s="420"/>
    </row>
    <row r="586" spans="8:9">
      <c r="H586" s="420"/>
      <c r="I586" s="420"/>
    </row>
    <row r="587" spans="8:9">
      <c r="H587" s="420"/>
      <c r="I587" s="420"/>
    </row>
    <row r="588" spans="8:9">
      <c r="H588" s="420"/>
      <c r="I588" s="420"/>
    </row>
    <row r="589" spans="8:9">
      <c r="H589" s="420"/>
      <c r="I589" s="420"/>
    </row>
    <row r="590" spans="8:9">
      <c r="H590" s="420"/>
      <c r="I590" s="420"/>
    </row>
    <row r="591" spans="8:9">
      <c r="H591" s="420"/>
      <c r="I591" s="420"/>
    </row>
    <row r="592" spans="8:9">
      <c r="H592" s="420"/>
      <c r="I592" s="420"/>
    </row>
    <row r="593" spans="8:9">
      <c r="H593" s="420"/>
      <c r="I593" s="420"/>
    </row>
    <row r="594" spans="8:9">
      <c r="H594" s="420"/>
      <c r="I594" s="420"/>
    </row>
    <row r="595" spans="8:9">
      <c r="H595" s="420"/>
      <c r="I595" s="420"/>
    </row>
    <row r="596" spans="8:9">
      <c r="H596" s="420"/>
      <c r="I596" s="420"/>
    </row>
    <row r="597" spans="8:9">
      <c r="H597" s="420"/>
      <c r="I597" s="420"/>
    </row>
    <row r="598" spans="8:9">
      <c r="H598" s="420"/>
      <c r="I598" s="420"/>
    </row>
    <row r="599" spans="8:9">
      <c r="H599" s="420"/>
      <c r="I599" s="420"/>
    </row>
    <row r="600" spans="8:9">
      <c r="H600" s="420"/>
      <c r="I600" s="420"/>
    </row>
    <row r="601" spans="8:9">
      <c r="H601" s="420"/>
      <c r="I601" s="420"/>
    </row>
    <row r="602" spans="8:9">
      <c r="H602" s="420"/>
      <c r="I602" s="420"/>
    </row>
    <row r="603" spans="8:9">
      <c r="H603" s="420"/>
      <c r="I603" s="420"/>
    </row>
    <row r="604" spans="8:9">
      <c r="H604" s="420"/>
      <c r="I604" s="420"/>
    </row>
    <row r="605" spans="8:9">
      <c r="H605" s="420"/>
      <c r="I605" s="420"/>
    </row>
    <row r="606" spans="8:9">
      <c r="H606" s="420"/>
      <c r="I606" s="420"/>
    </row>
    <row r="607" spans="8:9">
      <c r="H607" s="420"/>
      <c r="I607" s="420"/>
    </row>
    <row r="608" spans="8:9">
      <c r="H608" s="420"/>
      <c r="I608" s="420"/>
    </row>
    <row r="609" spans="8:9">
      <c r="H609" s="420"/>
      <c r="I609" s="420"/>
    </row>
    <row r="610" spans="8:9">
      <c r="H610" s="420"/>
      <c r="I610" s="420"/>
    </row>
    <row r="611" spans="8:9">
      <c r="H611" s="420"/>
      <c r="I611" s="420"/>
    </row>
    <row r="612" spans="8:9">
      <c r="H612" s="420"/>
      <c r="I612" s="420"/>
    </row>
    <row r="613" spans="8:9">
      <c r="H613" s="420"/>
      <c r="I613" s="420"/>
    </row>
    <row r="614" spans="8:9">
      <c r="H614" s="420"/>
      <c r="I614" s="420"/>
    </row>
    <row r="615" spans="8:9">
      <c r="H615" s="420"/>
      <c r="I615" s="420"/>
    </row>
    <row r="616" spans="8:9">
      <c r="H616" s="420"/>
      <c r="I616" s="420"/>
    </row>
    <row r="617" spans="8:9">
      <c r="H617" s="420"/>
      <c r="I617" s="420"/>
    </row>
    <row r="618" spans="8:9">
      <c r="H618" s="420"/>
      <c r="I618" s="420"/>
    </row>
    <row r="619" spans="8:9">
      <c r="H619" s="420"/>
      <c r="I619" s="420"/>
    </row>
    <row r="620" spans="8:9">
      <c r="H620" s="420"/>
      <c r="I620" s="420"/>
    </row>
    <row r="621" spans="8:9">
      <c r="H621" s="420"/>
      <c r="I621" s="420"/>
    </row>
    <row r="622" spans="8:9">
      <c r="H622" s="420"/>
      <c r="I622" s="420"/>
    </row>
    <row r="623" spans="8:9">
      <c r="H623" s="420"/>
      <c r="I623" s="420"/>
    </row>
    <row r="624" spans="8:9">
      <c r="H624" s="420"/>
      <c r="I624" s="420"/>
    </row>
    <row r="625" spans="8:9">
      <c r="H625" s="420"/>
      <c r="I625" s="420"/>
    </row>
    <row r="626" spans="8:9">
      <c r="H626" s="420"/>
      <c r="I626" s="420"/>
    </row>
    <row r="627" spans="8:9">
      <c r="H627" s="420"/>
      <c r="I627" s="420"/>
    </row>
    <row r="628" spans="8:9">
      <c r="H628" s="420"/>
      <c r="I628" s="420"/>
    </row>
    <row r="629" spans="8:9">
      <c r="H629" s="420"/>
      <c r="I629" s="420"/>
    </row>
    <row r="630" spans="8:9">
      <c r="H630" s="420"/>
      <c r="I630" s="420"/>
    </row>
    <row r="631" spans="8:9">
      <c r="H631" s="420"/>
      <c r="I631" s="420"/>
    </row>
    <row r="632" spans="8:9">
      <c r="H632" s="420"/>
      <c r="I632" s="420"/>
    </row>
    <row r="633" spans="8:9">
      <c r="H633" s="420"/>
      <c r="I633" s="420"/>
    </row>
    <row r="634" spans="8:9">
      <c r="H634" s="420"/>
      <c r="I634" s="420"/>
    </row>
    <row r="635" spans="8:9">
      <c r="H635" s="420"/>
      <c r="I635" s="420"/>
    </row>
    <row r="636" spans="8:9">
      <c r="H636" s="420"/>
      <c r="I636" s="420"/>
    </row>
    <row r="637" spans="8:9">
      <c r="H637" s="420"/>
      <c r="I637" s="420"/>
    </row>
    <row r="638" spans="8:9">
      <c r="H638" s="420"/>
      <c r="I638" s="420"/>
    </row>
    <row r="639" spans="8:9">
      <c r="H639" s="420"/>
      <c r="I639" s="420"/>
    </row>
    <row r="640" spans="8:9">
      <c r="H640" s="420"/>
      <c r="I640" s="420"/>
    </row>
    <row r="641" spans="8:9">
      <c r="H641" s="420"/>
      <c r="I641" s="420"/>
    </row>
  </sheetData>
  <mergeCells count="23">
    <mergeCell ref="A15:H15"/>
    <mergeCell ref="A19:H19"/>
    <mergeCell ref="A3:H3"/>
    <mergeCell ref="A8:H8"/>
    <mergeCell ref="A18:H18"/>
    <mergeCell ref="A14:H14"/>
    <mergeCell ref="A17:H17"/>
    <mergeCell ref="A26:H26"/>
    <mergeCell ref="A25:H25"/>
    <mergeCell ref="A24:H24"/>
    <mergeCell ref="A12:H12"/>
    <mergeCell ref="A4:H4"/>
    <mergeCell ref="A5:H5"/>
    <mergeCell ref="A7:H7"/>
    <mergeCell ref="A9:H9"/>
    <mergeCell ref="A10:H10"/>
    <mergeCell ref="A11:H11"/>
    <mergeCell ref="A20:H20"/>
    <mergeCell ref="A21:H21"/>
    <mergeCell ref="A22:H22"/>
    <mergeCell ref="A23:H23"/>
    <mergeCell ref="A6:H6"/>
    <mergeCell ref="A16:H16"/>
  </mergeCells>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38"/>
  <sheetViews>
    <sheetView showGridLines="0" view="pageLayout" zoomScale="85" zoomScaleNormal="100" zoomScaleSheetLayoutView="145" zoomScalePageLayoutView="85" workbookViewId="0">
      <selection activeCell="I24" sqref="I24"/>
    </sheetView>
  </sheetViews>
  <sheetFormatPr baseColWidth="10" defaultColWidth="10.85546875" defaultRowHeight="15"/>
  <cols>
    <col min="1" max="1" width="84.140625" style="475" customWidth="1"/>
    <col min="2" max="2" width="4" style="475" customWidth="1"/>
    <col min="3" max="3" width="23.7109375" style="475" customWidth="1"/>
    <col min="4" max="4" width="13.28515625" style="475" customWidth="1"/>
    <col min="5" max="5" width="19" style="475" customWidth="1"/>
    <col min="6" max="6" width="20" style="475" customWidth="1"/>
    <col min="7" max="16384" width="10.85546875" style="475"/>
  </cols>
  <sheetData>
    <row r="1" spans="1:10" s="469" customFormat="1" ht="22.15" customHeight="1">
      <c r="A1" s="467" t="s">
        <v>776</v>
      </c>
      <c r="B1" s="468"/>
      <c r="C1" s="468"/>
      <c r="D1" s="468"/>
      <c r="E1" s="468"/>
      <c r="F1" s="468"/>
      <c r="G1" s="468"/>
      <c r="H1" s="468"/>
    </row>
    <row r="2" spans="1:10" s="469" customFormat="1" ht="11.25" customHeight="1">
      <c r="A2" s="470"/>
      <c r="B2" s="468"/>
      <c r="C2" s="468"/>
      <c r="D2" s="468"/>
      <c r="E2" s="468"/>
      <c r="F2" s="468"/>
      <c r="G2" s="468"/>
      <c r="H2" s="468"/>
    </row>
    <row r="3" spans="1:10" s="458" customFormat="1" ht="319.5" customHeight="1">
      <c r="A3" s="486" t="s">
        <v>778</v>
      </c>
      <c r="B3" s="471"/>
      <c r="C3" s="471"/>
      <c r="D3" s="472"/>
      <c r="E3" s="473"/>
      <c r="I3" s="474"/>
      <c r="J3" s="474"/>
    </row>
    <row r="4" spans="1:10" s="458" customFormat="1" ht="315.75" customHeight="1">
      <c r="A4" s="486" t="s">
        <v>797</v>
      </c>
      <c r="B4" s="471"/>
      <c r="C4" s="471"/>
      <c r="D4" s="472"/>
      <c r="E4" s="473"/>
      <c r="I4" s="474"/>
      <c r="J4" s="474"/>
    </row>
    <row r="5" spans="1:10" ht="14.25" customHeight="1">
      <c r="A5" s="220"/>
      <c r="B5" s="471"/>
      <c r="C5" s="471"/>
      <c r="I5" s="474"/>
      <c r="J5" s="474"/>
    </row>
    <row r="6" spans="1:10" ht="15.75">
      <c r="A6"/>
      <c r="B6" s="471"/>
      <c r="C6" s="471"/>
    </row>
    <row r="7" spans="1:10" ht="15.75">
      <c r="A7"/>
      <c r="B7" s="471"/>
      <c r="C7" s="471"/>
    </row>
    <row r="8" spans="1:10" ht="15.75">
      <c r="A8"/>
      <c r="B8" s="471"/>
      <c r="C8" s="471"/>
    </row>
    <row r="9" spans="1:10" ht="15.75">
      <c r="A9"/>
      <c r="B9" s="471"/>
      <c r="C9" s="471"/>
    </row>
    <row r="10" spans="1:10" ht="15.75">
      <c r="A10"/>
      <c r="B10" s="471"/>
      <c r="C10" s="471"/>
    </row>
    <row r="11" spans="1:10" ht="15.75">
      <c r="A11"/>
      <c r="B11" s="471"/>
      <c r="C11" s="471"/>
    </row>
    <row r="12" spans="1:10" ht="15.75">
      <c r="A12"/>
      <c r="B12" s="471"/>
      <c r="C12" s="471"/>
    </row>
    <row r="13" spans="1:10" ht="15.75">
      <c r="A13"/>
      <c r="B13" s="471"/>
      <c r="C13" s="471"/>
    </row>
    <row r="14" spans="1:10" ht="15.75">
      <c r="A14"/>
      <c r="B14" s="471"/>
      <c r="C14" s="471"/>
    </row>
    <row r="15" spans="1:10" ht="15.75">
      <c r="A15"/>
      <c r="B15" s="471"/>
      <c r="C15" s="471"/>
    </row>
    <row r="16" spans="1:10" ht="15.75">
      <c r="A16"/>
      <c r="B16" s="471"/>
      <c r="C16" s="471"/>
    </row>
    <row r="17" spans="1:3" ht="15.75">
      <c r="A17"/>
      <c r="B17" s="471"/>
      <c r="C17" s="471"/>
    </row>
    <row r="18" spans="1:3" ht="15.75">
      <c r="A18"/>
      <c r="B18" s="471"/>
      <c r="C18" s="471"/>
    </row>
    <row r="19" spans="1:3" ht="15.75">
      <c r="A19"/>
      <c r="B19" s="471"/>
      <c r="C19" s="471"/>
    </row>
    <row r="20" spans="1:3" ht="15.75">
      <c r="A20"/>
      <c r="B20" s="471"/>
      <c r="C20" s="471"/>
    </row>
    <row r="21" spans="1:3">
      <c r="A21" s="471"/>
      <c r="B21" s="471"/>
      <c r="C21" s="471"/>
    </row>
    <row r="22" spans="1:3">
      <c r="A22" s="471"/>
      <c r="B22" s="471"/>
      <c r="C22" s="471"/>
    </row>
    <row r="23" spans="1:3">
      <c r="A23" s="471"/>
      <c r="B23" s="471"/>
      <c r="C23" s="471"/>
    </row>
    <row r="24" spans="1:3">
      <c r="A24" s="471"/>
      <c r="B24" s="471"/>
      <c r="C24" s="471"/>
    </row>
    <row r="25" spans="1:3">
      <c r="A25" s="471"/>
      <c r="B25" s="471"/>
      <c r="C25" s="471"/>
    </row>
    <row r="26" spans="1:3">
      <c r="A26" s="471"/>
      <c r="B26" s="471"/>
      <c r="C26" s="471"/>
    </row>
    <row r="27" spans="1:3">
      <c r="A27" s="471"/>
      <c r="B27" s="471"/>
      <c r="C27" s="471"/>
    </row>
    <row r="28" spans="1:3">
      <c r="A28" s="471"/>
      <c r="B28" s="471"/>
      <c r="C28" s="471"/>
    </row>
    <row r="29" spans="1:3">
      <c r="A29" s="471"/>
      <c r="B29" s="471"/>
      <c r="C29" s="471"/>
    </row>
    <row r="30" spans="1:3">
      <c r="A30" s="471"/>
      <c r="B30" s="471"/>
      <c r="C30" s="471"/>
    </row>
    <row r="31" spans="1:3">
      <c r="A31" s="471"/>
      <c r="B31" s="471"/>
      <c r="C31" s="471"/>
    </row>
    <row r="32" spans="1:3">
      <c r="A32" s="471"/>
      <c r="B32" s="471"/>
      <c r="C32" s="471"/>
    </row>
    <row r="33" spans="1:3">
      <c r="A33" s="471"/>
      <c r="B33" s="471"/>
      <c r="C33" s="471"/>
    </row>
    <row r="34" spans="1:3">
      <c r="A34" s="471"/>
      <c r="B34" s="471"/>
      <c r="C34" s="471"/>
    </row>
    <row r="35" spans="1:3">
      <c r="A35" s="471"/>
      <c r="B35" s="471"/>
      <c r="C35" s="471"/>
    </row>
    <row r="36" spans="1:3">
      <c r="A36" s="471"/>
      <c r="B36" s="471"/>
      <c r="C36" s="471"/>
    </row>
    <row r="37" spans="1:3">
      <c r="A37" s="471"/>
      <c r="B37" s="471"/>
      <c r="C37" s="471"/>
    </row>
    <row r="38" spans="1:3">
      <c r="A38" s="471"/>
      <c r="B38" s="471"/>
      <c r="C38" s="471"/>
    </row>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A81"/>
  <sheetViews>
    <sheetView showGridLines="0" view="pageLayout" zoomScaleNormal="100" zoomScaleSheetLayoutView="145" workbookViewId="0">
      <selection sqref="A1:XFD2"/>
    </sheetView>
  </sheetViews>
  <sheetFormatPr baseColWidth="10" defaultColWidth="11.5703125" defaultRowHeight="9" customHeight="1" outlineLevelRow="1" outlineLevelCol="1"/>
  <cols>
    <col min="1" max="1" width="17.42578125" style="80" customWidth="1"/>
    <col min="2" max="2" width="7.85546875" style="80" customWidth="1"/>
    <col min="3" max="3" width="5.5703125" style="71" customWidth="1"/>
    <col min="4" max="4" width="7.85546875" style="71" customWidth="1"/>
    <col min="5" max="5" width="5.5703125" style="71" customWidth="1"/>
    <col min="6" max="6" width="7.85546875" style="71" customWidth="1"/>
    <col min="7" max="7" width="5.5703125" style="71" customWidth="1"/>
    <col min="8" max="8" width="7.85546875" style="71" customWidth="1"/>
    <col min="9" max="9" width="5.5703125" style="71" customWidth="1"/>
    <col min="10" max="10" width="7.85546875" style="71" customWidth="1"/>
    <col min="11" max="11" width="5.5703125" style="71" customWidth="1"/>
    <col min="12" max="12" width="10.5703125" style="71" hidden="1" customWidth="1" outlineLevel="1"/>
    <col min="13" max="20" width="11.5703125" style="71" hidden="1" customWidth="1" outlineLevel="1"/>
    <col min="21" max="21" width="12.85546875" style="71" hidden="1" customWidth="1" outlineLevel="1"/>
    <col min="22" max="24" width="11.5703125" style="71" hidden="1" customWidth="1" outlineLevel="1"/>
    <col min="25" max="25" width="11.5703125" style="71" collapsed="1"/>
    <col min="26" max="256" width="11.5703125" style="71"/>
    <col min="257" max="257" width="18.28515625" style="71" customWidth="1"/>
    <col min="258" max="258" width="11.5703125" style="71" customWidth="1"/>
    <col min="259" max="259" width="10.28515625" style="71" customWidth="1"/>
    <col min="260" max="512" width="11.5703125" style="71"/>
    <col min="513" max="513" width="18.28515625" style="71" customWidth="1"/>
    <col min="514" max="514" width="11.5703125" style="71" customWidth="1"/>
    <col min="515" max="515" width="10.28515625" style="71" customWidth="1"/>
    <col min="516" max="768" width="11.5703125" style="71"/>
    <col min="769" max="769" width="18.28515625" style="71" customWidth="1"/>
    <col min="770" max="770" width="11.5703125" style="71" customWidth="1"/>
    <col min="771" max="771" width="10.28515625" style="71" customWidth="1"/>
    <col min="772" max="1024" width="11.5703125" style="71"/>
    <col min="1025" max="1025" width="18.28515625" style="71" customWidth="1"/>
    <col min="1026" max="1026" width="11.5703125" style="71" customWidth="1"/>
    <col min="1027" max="1027" width="10.28515625" style="71" customWidth="1"/>
    <col min="1028" max="1280" width="11.5703125" style="71"/>
    <col min="1281" max="1281" width="18.28515625" style="71" customWidth="1"/>
    <col min="1282" max="1282" width="11.5703125" style="71" customWidth="1"/>
    <col min="1283" max="1283" width="10.28515625" style="71" customWidth="1"/>
    <col min="1284" max="1536" width="11.5703125" style="71"/>
    <col min="1537" max="1537" width="18.28515625" style="71" customWidth="1"/>
    <col min="1538" max="1538" width="11.5703125" style="71" customWidth="1"/>
    <col min="1539" max="1539" width="10.28515625" style="71" customWidth="1"/>
    <col min="1540" max="1792" width="11.5703125" style="71"/>
    <col min="1793" max="1793" width="18.28515625" style="71" customWidth="1"/>
    <col min="1794" max="1794" width="11.5703125" style="71" customWidth="1"/>
    <col min="1795" max="1795" width="10.28515625" style="71" customWidth="1"/>
    <col min="1796" max="2048" width="11.5703125" style="71"/>
    <col min="2049" max="2049" width="18.28515625" style="71" customWidth="1"/>
    <col min="2050" max="2050" width="11.5703125" style="71" customWidth="1"/>
    <col min="2051" max="2051" width="10.28515625" style="71" customWidth="1"/>
    <col min="2052" max="2304" width="11.5703125" style="71"/>
    <col min="2305" max="2305" width="18.28515625" style="71" customWidth="1"/>
    <col min="2306" max="2306" width="11.5703125" style="71" customWidth="1"/>
    <col min="2307" max="2307" width="10.28515625" style="71" customWidth="1"/>
    <col min="2308" max="2560" width="11.5703125" style="71"/>
    <col min="2561" max="2561" width="18.28515625" style="71" customWidth="1"/>
    <col min="2562" max="2562" width="11.5703125" style="71" customWidth="1"/>
    <col min="2563" max="2563" width="10.28515625" style="71" customWidth="1"/>
    <col min="2564" max="2816" width="11.5703125" style="71"/>
    <col min="2817" max="2817" width="18.28515625" style="71" customWidth="1"/>
    <col min="2818" max="2818" width="11.5703125" style="71" customWidth="1"/>
    <col min="2819" max="2819" width="10.28515625" style="71" customWidth="1"/>
    <col min="2820" max="3072" width="11.5703125" style="71"/>
    <col min="3073" max="3073" width="18.28515625" style="71" customWidth="1"/>
    <col min="3074" max="3074" width="11.5703125" style="71" customWidth="1"/>
    <col min="3075" max="3075" width="10.28515625" style="71" customWidth="1"/>
    <col min="3076" max="3328" width="11.5703125" style="71"/>
    <col min="3329" max="3329" width="18.28515625" style="71" customWidth="1"/>
    <col min="3330" max="3330" width="11.5703125" style="71" customWidth="1"/>
    <col min="3331" max="3331" width="10.28515625" style="71" customWidth="1"/>
    <col min="3332" max="3584" width="11.5703125" style="71"/>
    <col min="3585" max="3585" width="18.28515625" style="71" customWidth="1"/>
    <col min="3586" max="3586" width="11.5703125" style="71" customWidth="1"/>
    <col min="3587" max="3587" width="10.28515625" style="71" customWidth="1"/>
    <col min="3588" max="3840" width="11.5703125" style="71"/>
    <col min="3841" max="3841" width="18.28515625" style="71" customWidth="1"/>
    <col min="3842" max="3842" width="11.5703125" style="71" customWidth="1"/>
    <col min="3843" max="3843" width="10.28515625" style="71" customWidth="1"/>
    <col min="3844" max="4096" width="11.5703125" style="71"/>
    <col min="4097" max="4097" width="18.28515625" style="71" customWidth="1"/>
    <col min="4098" max="4098" width="11.5703125" style="71" customWidth="1"/>
    <col min="4099" max="4099" width="10.28515625" style="71" customWidth="1"/>
    <col min="4100" max="4352" width="11.5703125" style="71"/>
    <col min="4353" max="4353" width="18.28515625" style="71" customWidth="1"/>
    <col min="4354" max="4354" width="11.5703125" style="71" customWidth="1"/>
    <col min="4355" max="4355" width="10.28515625" style="71" customWidth="1"/>
    <col min="4356" max="4608" width="11.5703125" style="71"/>
    <col min="4609" max="4609" width="18.28515625" style="71" customWidth="1"/>
    <col min="4610" max="4610" width="11.5703125" style="71" customWidth="1"/>
    <col min="4611" max="4611" width="10.28515625" style="71" customWidth="1"/>
    <col min="4612" max="4864" width="11.5703125" style="71"/>
    <col min="4865" max="4865" width="18.28515625" style="71" customWidth="1"/>
    <col min="4866" max="4866" width="11.5703125" style="71" customWidth="1"/>
    <col min="4867" max="4867" width="10.28515625" style="71" customWidth="1"/>
    <col min="4868" max="5120" width="11.5703125" style="71"/>
    <col min="5121" max="5121" width="18.28515625" style="71" customWidth="1"/>
    <col min="5122" max="5122" width="11.5703125" style="71" customWidth="1"/>
    <col min="5123" max="5123" width="10.28515625" style="71" customWidth="1"/>
    <col min="5124" max="5376" width="11.5703125" style="71"/>
    <col min="5377" max="5377" width="18.28515625" style="71" customWidth="1"/>
    <col min="5378" max="5378" width="11.5703125" style="71" customWidth="1"/>
    <col min="5379" max="5379" width="10.28515625" style="71" customWidth="1"/>
    <col min="5380" max="5632" width="11.5703125" style="71"/>
    <col min="5633" max="5633" width="18.28515625" style="71" customWidth="1"/>
    <col min="5634" max="5634" width="11.5703125" style="71" customWidth="1"/>
    <col min="5635" max="5635" width="10.28515625" style="71" customWidth="1"/>
    <col min="5636" max="5888" width="11.5703125" style="71"/>
    <col min="5889" max="5889" width="18.28515625" style="71" customWidth="1"/>
    <col min="5890" max="5890" width="11.5703125" style="71" customWidth="1"/>
    <col min="5891" max="5891" width="10.28515625" style="71" customWidth="1"/>
    <col min="5892" max="6144" width="11.5703125" style="71"/>
    <col min="6145" max="6145" width="18.28515625" style="71" customWidth="1"/>
    <col min="6146" max="6146" width="11.5703125" style="71" customWidth="1"/>
    <col min="6147" max="6147" width="10.28515625" style="71" customWidth="1"/>
    <col min="6148" max="6400" width="11.5703125" style="71"/>
    <col min="6401" max="6401" width="18.28515625" style="71" customWidth="1"/>
    <col min="6402" max="6402" width="11.5703125" style="71" customWidth="1"/>
    <col min="6403" max="6403" width="10.28515625" style="71" customWidth="1"/>
    <col min="6404" max="6656" width="11.5703125" style="71"/>
    <col min="6657" max="6657" width="18.28515625" style="71" customWidth="1"/>
    <col min="6658" max="6658" width="11.5703125" style="71" customWidth="1"/>
    <col min="6659" max="6659" width="10.28515625" style="71" customWidth="1"/>
    <col min="6660" max="6912" width="11.5703125" style="71"/>
    <col min="6913" max="6913" width="18.28515625" style="71" customWidth="1"/>
    <col min="6914" max="6914" width="11.5703125" style="71" customWidth="1"/>
    <col min="6915" max="6915" width="10.28515625" style="71" customWidth="1"/>
    <col min="6916" max="7168" width="11.5703125" style="71"/>
    <col min="7169" max="7169" width="18.28515625" style="71" customWidth="1"/>
    <col min="7170" max="7170" width="11.5703125" style="71" customWidth="1"/>
    <col min="7171" max="7171" width="10.28515625" style="71" customWidth="1"/>
    <col min="7172" max="7424" width="11.5703125" style="71"/>
    <col min="7425" max="7425" width="18.28515625" style="71" customWidth="1"/>
    <col min="7426" max="7426" width="11.5703125" style="71" customWidth="1"/>
    <col min="7427" max="7427" width="10.28515625" style="71" customWidth="1"/>
    <col min="7428" max="7680" width="11.5703125" style="71"/>
    <col min="7681" max="7681" width="18.28515625" style="71" customWidth="1"/>
    <col min="7682" max="7682" width="11.5703125" style="71" customWidth="1"/>
    <col min="7683" max="7683" width="10.28515625" style="71" customWidth="1"/>
    <col min="7684" max="7936" width="11.5703125" style="71"/>
    <col min="7937" max="7937" width="18.28515625" style="71" customWidth="1"/>
    <col min="7938" max="7938" width="11.5703125" style="71" customWidth="1"/>
    <col min="7939" max="7939" width="10.28515625" style="71" customWidth="1"/>
    <col min="7940" max="8192" width="11.5703125" style="71"/>
    <col min="8193" max="8193" width="18.28515625" style="71" customWidth="1"/>
    <col min="8194" max="8194" width="11.5703125" style="71" customWidth="1"/>
    <col min="8195" max="8195" width="10.28515625" style="71" customWidth="1"/>
    <col min="8196" max="8448" width="11.5703125" style="71"/>
    <col min="8449" max="8449" width="18.28515625" style="71" customWidth="1"/>
    <col min="8450" max="8450" width="11.5703125" style="71" customWidth="1"/>
    <col min="8451" max="8451" width="10.28515625" style="71" customWidth="1"/>
    <col min="8452" max="8704" width="11.5703125" style="71"/>
    <col min="8705" max="8705" width="18.28515625" style="71" customWidth="1"/>
    <col min="8706" max="8706" width="11.5703125" style="71" customWidth="1"/>
    <col min="8707" max="8707" width="10.28515625" style="71" customWidth="1"/>
    <col min="8708" max="8960" width="11.5703125" style="71"/>
    <col min="8961" max="8961" width="18.28515625" style="71" customWidth="1"/>
    <col min="8962" max="8962" width="11.5703125" style="71" customWidth="1"/>
    <col min="8963" max="8963" width="10.28515625" style="71" customWidth="1"/>
    <col min="8964" max="9216" width="11.5703125" style="71"/>
    <col min="9217" max="9217" width="18.28515625" style="71" customWidth="1"/>
    <col min="9218" max="9218" width="11.5703125" style="71" customWidth="1"/>
    <col min="9219" max="9219" width="10.28515625" style="71" customWidth="1"/>
    <col min="9220" max="9472" width="11.5703125" style="71"/>
    <col min="9473" max="9473" width="18.28515625" style="71" customWidth="1"/>
    <col min="9474" max="9474" width="11.5703125" style="71" customWidth="1"/>
    <col min="9475" max="9475" width="10.28515625" style="71" customWidth="1"/>
    <col min="9476" max="9728" width="11.5703125" style="71"/>
    <col min="9729" max="9729" width="18.28515625" style="71" customWidth="1"/>
    <col min="9730" max="9730" width="11.5703125" style="71" customWidth="1"/>
    <col min="9731" max="9731" width="10.28515625" style="71" customWidth="1"/>
    <col min="9732" max="9984" width="11.5703125" style="71"/>
    <col min="9985" max="9985" width="18.28515625" style="71" customWidth="1"/>
    <col min="9986" max="9986" width="11.5703125" style="71" customWidth="1"/>
    <col min="9987" max="9987" width="10.28515625" style="71" customWidth="1"/>
    <col min="9988" max="10240" width="11.5703125" style="71"/>
    <col min="10241" max="10241" width="18.28515625" style="71" customWidth="1"/>
    <col min="10242" max="10242" width="11.5703125" style="71" customWidth="1"/>
    <col min="10243" max="10243" width="10.28515625" style="71" customWidth="1"/>
    <col min="10244" max="10496" width="11.5703125" style="71"/>
    <col min="10497" max="10497" width="18.28515625" style="71" customWidth="1"/>
    <col min="10498" max="10498" width="11.5703125" style="71" customWidth="1"/>
    <col min="10499" max="10499" width="10.28515625" style="71" customWidth="1"/>
    <col min="10500" max="10752" width="11.5703125" style="71"/>
    <col min="10753" max="10753" width="18.28515625" style="71" customWidth="1"/>
    <col min="10754" max="10754" width="11.5703125" style="71" customWidth="1"/>
    <col min="10755" max="10755" width="10.28515625" style="71" customWidth="1"/>
    <col min="10756" max="11008" width="11.5703125" style="71"/>
    <col min="11009" max="11009" width="18.28515625" style="71" customWidth="1"/>
    <col min="11010" max="11010" width="11.5703125" style="71" customWidth="1"/>
    <col min="11011" max="11011" width="10.28515625" style="71" customWidth="1"/>
    <col min="11012" max="11264" width="11.5703125" style="71"/>
    <col min="11265" max="11265" width="18.28515625" style="71" customWidth="1"/>
    <col min="11266" max="11266" width="11.5703125" style="71" customWidth="1"/>
    <col min="11267" max="11267" width="10.28515625" style="71" customWidth="1"/>
    <col min="11268" max="11520" width="11.5703125" style="71"/>
    <col min="11521" max="11521" width="18.28515625" style="71" customWidth="1"/>
    <col min="11522" max="11522" width="11.5703125" style="71" customWidth="1"/>
    <col min="11523" max="11523" width="10.28515625" style="71" customWidth="1"/>
    <col min="11524" max="11776" width="11.5703125" style="71"/>
    <col min="11777" max="11777" width="18.28515625" style="71" customWidth="1"/>
    <col min="11778" max="11778" width="11.5703125" style="71" customWidth="1"/>
    <col min="11779" max="11779" width="10.28515625" style="71" customWidth="1"/>
    <col min="11780" max="12032" width="11.5703125" style="71"/>
    <col min="12033" max="12033" width="18.28515625" style="71" customWidth="1"/>
    <col min="12034" max="12034" width="11.5703125" style="71" customWidth="1"/>
    <col min="12035" max="12035" width="10.28515625" style="71" customWidth="1"/>
    <col min="12036" max="12288" width="11.5703125" style="71"/>
    <col min="12289" max="12289" width="18.28515625" style="71" customWidth="1"/>
    <col min="12290" max="12290" width="11.5703125" style="71" customWidth="1"/>
    <col min="12291" max="12291" width="10.28515625" style="71" customWidth="1"/>
    <col min="12292" max="12544" width="11.5703125" style="71"/>
    <col min="12545" max="12545" width="18.28515625" style="71" customWidth="1"/>
    <col min="12546" max="12546" width="11.5703125" style="71" customWidth="1"/>
    <col min="12547" max="12547" width="10.28515625" style="71" customWidth="1"/>
    <col min="12548" max="12800" width="11.5703125" style="71"/>
    <col min="12801" max="12801" width="18.28515625" style="71" customWidth="1"/>
    <col min="12802" max="12802" width="11.5703125" style="71" customWidth="1"/>
    <col min="12803" max="12803" width="10.28515625" style="71" customWidth="1"/>
    <col min="12804" max="13056" width="11.5703125" style="71"/>
    <col min="13057" max="13057" width="18.28515625" style="71" customWidth="1"/>
    <col min="13058" max="13058" width="11.5703125" style="71" customWidth="1"/>
    <col min="13059" max="13059" width="10.28515625" style="71" customWidth="1"/>
    <col min="13060" max="13312" width="11.5703125" style="71"/>
    <col min="13313" max="13313" width="18.28515625" style="71" customWidth="1"/>
    <col min="13314" max="13314" width="11.5703125" style="71" customWidth="1"/>
    <col min="13315" max="13315" width="10.28515625" style="71" customWidth="1"/>
    <col min="13316" max="13568" width="11.5703125" style="71"/>
    <col min="13569" max="13569" width="18.28515625" style="71" customWidth="1"/>
    <col min="13570" max="13570" width="11.5703125" style="71" customWidth="1"/>
    <col min="13571" max="13571" width="10.28515625" style="71" customWidth="1"/>
    <col min="13572" max="13824" width="11.5703125" style="71"/>
    <col min="13825" max="13825" width="18.28515625" style="71" customWidth="1"/>
    <col min="13826" max="13826" width="11.5703125" style="71" customWidth="1"/>
    <col min="13827" max="13827" width="10.28515625" style="71" customWidth="1"/>
    <col min="13828" max="14080" width="11.5703125" style="71"/>
    <col min="14081" max="14081" width="18.28515625" style="71" customWidth="1"/>
    <col min="14082" max="14082" width="11.5703125" style="71" customWidth="1"/>
    <col min="14083" max="14083" width="10.28515625" style="71" customWidth="1"/>
    <col min="14084" max="14336" width="11.5703125" style="71"/>
    <col min="14337" max="14337" width="18.28515625" style="71" customWidth="1"/>
    <col min="14338" max="14338" width="11.5703125" style="71" customWidth="1"/>
    <col min="14339" max="14339" width="10.28515625" style="71" customWidth="1"/>
    <col min="14340" max="14592" width="11.5703125" style="71"/>
    <col min="14593" max="14593" width="18.28515625" style="71" customWidth="1"/>
    <col min="14594" max="14594" width="11.5703125" style="71" customWidth="1"/>
    <col min="14595" max="14595" width="10.28515625" style="71" customWidth="1"/>
    <col min="14596" max="14848" width="11.5703125" style="71"/>
    <col min="14849" max="14849" width="18.28515625" style="71" customWidth="1"/>
    <col min="14850" max="14850" width="11.5703125" style="71" customWidth="1"/>
    <col min="14851" max="14851" width="10.28515625" style="71" customWidth="1"/>
    <col min="14852" max="15104" width="11.5703125" style="71"/>
    <col min="15105" max="15105" width="18.28515625" style="71" customWidth="1"/>
    <col min="15106" max="15106" width="11.5703125" style="71" customWidth="1"/>
    <col min="15107" max="15107" width="10.28515625" style="71" customWidth="1"/>
    <col min="15108" max="15360" width="11.5703125" style="71"/>
    <col min="15361" max="15361" width="18.28515625" style="71" customWidth="1"/>
    <col min="15362" max="15362" width="11.5703125" style="71" customWidth="1"/>
    <col min="15363" max="15363" width="10.28515625" style="71" customWidth="1"/>
    <col min="15364" max="15616" width="11.5703125" style="71"/>
    <col min="15617" max="15617" width="18.28515625" style="71" customWidth="1"/>
    <col min="15618" max="15618" width="11.5703125" style="71" customWidth="1"/>
    <col min="15619" max="15619" width="10.28515625" style="71" customWidth="1"/>
    <col min="15620" max="15872" width="11.5703125" style="71"/>
    <col min="15873" max="15873" width="18.28515625" style="71" customWidth="1"/>
    <col min="15874" max="15874" width="11.5703125" style="71" customWidth="1"/>
    <col min="15875" max="15875" width="10.28515625" style="71" customWidth="1"/>
    <col min="15876" max="16128" width="11.5703125" style="71"/>
    <col min="16129" max="16129" width="18.28515625" style="71" customWidth="1"/>
    <col min="16130" max="16130" width="11.5703125" style="71" customWidth="1"/>
    <col min="16131" max="16131" width="10.28515625" style="71" customWidth="1"/>
    <col min="16132" max="16384" width="11.5703125" style="71"/>
  </cols>
  <sheetData>
    <row r="1" spans="1:24" s="3" customFormat="1" ht="22.15" customHeight="1">
      <c r="A1" s="97" t="str">
        <f>CONCATENATE(Inhalt_K12!B26,"   ",Inhalt_K12!C26)</f>
        <v>1201   Kommunalwahl 2003 - 2023 nach Stimmanteilen</v>
      </c>
      <c r="B1" s="1"/>
      <c r="C1" s="1"/>
      <c r="D1" s="2"/>
      <c r="E1" s="2"/>
      <c r="F1" s="2"/>
      <c r="G1" s="2"/>
      <c r="H1" s="2"/>
      <c r="I1" s="2"/>
    </row>
    <row r="2" spans="1:24" s="14" customFormat="1" ht="6" customHeight="1">
      <c r="A2" s="12"/>
      <c r="B2" s="13"/>
      <c r="C2" s="13"/>
      <c r="D2" s="13"/>
      <c r="E2" s="13"/>
      <c r="F2" s="13"/>
      <c r="G2" s="13"/>
      <c r="H2" s="13"/>
      <c r="I2" s="13"/>
      <c r="J2" s="13"/>
      <c r="K2" s="21"/>
      <c r="L2" s="21"/>
      <c r="M2" s="21"/>
      <c r="N2" s="22"/>
    </row>
    <row r="3" spans="1:24" s="76" customFormat="1" ht="16.5" customHeight="1">
      <c r="A3" s="493" t="s">
        <v>85</v>
      </c>
      <c r="B3" s="498">
        <v>2023</v>
      </c>
      <c r="C3" s="499"/>
      <c r="D3" s="495">
        <v>2018</v>
      </c>
      <c r="E3" s="496"/>
      <c r="F3" s="495">
        <v>2013</v>
      </c>
      <c r="G3" s="496"/>
      <c r="H3" s="495">
        <v>2008</v>
      </c>
      <c r="I3" s="496"/>
      <c r="J3" s="495">
        <v>2003</v>
      </c>
      <c r="K3" s="497"/>
      <c r="L3" s="399" t="s">
        <v>356</v>
      </c>
      <c r="M3" s="399"/>
      <c r="N3" s="399"/>
      <c r="O3" s="399"/>
      <c r="P3" s="399"/>
      <c r="Q3" s="399"/>
      <c r="R3" s="399"/>
      <c r="S3" s="399"/>
      <c r="T3" s="399"/>
      <c r="U3" s="399"/>
      <c r="V3" s="399"/>
      <c r="W3" s="399"/>
      <c r="X3" s="399"/>
    </row>
    <row r="4" spans="1:24" s="76" customFormat="1" ht="16.5" customHeight="1">
      <c r="A4" s="494"/>
      <c r="B4" s="100" t="s">
        <v>86</v>
      </c>
      <c r="C4" s="100" t="s">
        <v>87</v>
      </c>
      <c r="D4" s="100" t="s">
        <v>86</v>
      </c>
      <c r="E4" s="100" t="s">
        <v>87</v>
      </c>
      <c r="F4" s="100" t="s">
        <v>86</v>
      </c>
      <c r="G4" s="100" t="s">
        <v>87</v>
      </c>
      <c r="H4" s="100" t="s">
        <v>86</v>
      </c>
      <c r="I4" s="100" t="s">
        <v>87</v>
      </c>
      <c r="J4" s="100" t="s">
        <v>86</v>
      </c>
      <c r="K4" s="100" t="s">
        <v>87</v>
      </c>
      <c r="L4" s="399"/>
      <c r="M4" s="399"/>
      <c r="N4" s="399" t="s">
        <v>301</v>
      </c>
      <c r="O4" s="399" t="s">
        <v>74</v>
      </c>
      <c r="P4" s="399" t="s">
        <v>20</v>
      </c>
      <c r="Q4" s="399" t="s">
        <v>245</v>
      </c>
      <c r="R4" s="399" t="s">
        <v>43</v>
      </c>
      <c r="S4" s="399" t="s">
        <v>247</v>
      </c>
      <c r="T4" s="399" t="s">
        <v>5</v>
      </c>
      <c r="U4" s="399" t="s">
        <v>248</v>
      </c>
      <c r="V4" s="399" t="s">
        <v>11</v>
      </c>
      <c r="W4" s="399" t="s">
        <v>246</v>
      </c>
      <c r="X4" s="399"/>
    </row>
    <row r="5" spans="1:24" s="80" customFormat="1" ht="18" customHeight="1">
      <c r="A5" s="75" t="s">
        <v>88</v>
      </c>
      <c r="B5" s="71">
        <v>173810</v>
      </c>
      <c r="C5" s="77" t="s">
        <v>89</v>
      </c>
      <c r="D5" s="71">
        <v>175725</v>
      </c>
      <c r="E5" s="77" t="s">
        <v>89</v>
      </c>
      <c r="F5" s="78">
        <v>175620</v>
      </c>
      <c r="G5" s="79" t="s">
        <v>89</v>
      </c>
      <c r="H5" s="78">
        <v>174677</v>
      </c>
      <c r="I5" s="79" t="s">
        <v>89</v>
      </c>
      <c r="J5" s="78">
        <v>171420</v>
      </c>
      <c r="K5" s="79" t="s">
        <v>89</v>
      </c>
      <c r="L5" s="403">
        <v>17088</v>
      </c>
      <c r="M5" s="404" t="s">
        <v>249</v>
      </c>
      <c r="N5" s="405">
        <v>65</v>
      </c>
      <c r="O5" s="406">
        <v>49.094370140918144</v>
      </c>
      <c r="P5" s="406">
        <v>31.511265058862126</v>
      </c>
      <c r="Q5" s="406"/>
      <c r="R5" s="406">
        <v>1.5186657409456088</v>
      </c>
      <c r="S5" s="405"/>
      <c r="T5" s="405"/>
      <c r="U5" s="405"/>
      <c r="V5" s="405"/>
      <c r="W5" s="405">
        <v>17.899999999999999</v>
      </c>
      <c r="X5" s="401">
        <f t="shared" ref="X5:X21" si="0">SUM(O5:W5)</f>
        <v>100.02430094072588</v>
      </c>
    </row>
    <row r="6" spans="1:24" s="80" customFormat="1" ht="14.25" customHeight="1">
      <c r="A6" s="75" t="s">
        <v>300</v>
      </c>
      <c r="B6" s="71">
        <v>72238</v>
      </c>
      <c r="C6" s="77">
        <f>B6/B5*100</f>
        <v>41.561475174040616</v>
      </c>
      <c r="D6" s="71">
        <v>60255</v>
      </c>
      <c r="E6" s="77">
        <v>34.289372599231754</v>
      </c>
      <c r="F6" s="81">
        <v>65139</v>
      </c>
      <c r="G6" s="82">
        <f>F6/F5*100</f>
        <v>37.090878032114794</v>
      </c>
      <c r="H6" s="81">
        <v>72686</v>
      </c>
      <c r="I6" s="82">
        <f>H6/H5*100</f>
        <v>41.61166037887071</v>
      </c>
      <c r="J6" s="81">
        <v>86336</v>
      </c>
      <c r="K6" s="82">
        <f>(J6*100)/$J$5</f>
        <v>50.365184925912963</v>
      </c>
      <c r="L6" s="403">
        <v>17830</v>
      </c>
      <c r="M6" s="404">
        <v>1948</v>
      </c>
      <c r="N6" s="405">
        <v>70.400000000000006</v>
      </c>
      <c r="O6" s="406">
        <v>44.964564238435393</v>
      </c>
      <c r="P6" s="406">
        <v>28.783949519253277</v>
      </c>
      <c r="Q6" s="406"/>
      <c r="R6" s="406">
        <v>9.5578253583365314</v>
      </c>
      <c r="S6" s="405"/>
      <c r="T6" s="405"/>
      <c r="U6" s="405"/>
      <c r="V6" s="405"/>
      <c r="W6" s="405">
        <v>16.600000000000001</v>
      </c>
      <c r="X6" s="401">
        <f t="shared" si="0"/>
        <v>99.906339116025208</v>
      </c>
    </row>
    <row r="7" spans="1:24" ht="12.75">
      <c r="A7" s="75" t="s">
        <v>90</v>
      </c>
      <c r="B7" s="71">
        <v>943</v>
      </c>
      <c r="C7" s="82">
        <f>B7/B6*100</f>
        <v>1.3054071264431464</v>
      </c>
      <c r="D7" s="71">
        <v>527</v>
      </c>
      <c r="E7" s="82">
        <v>0.87461621442203963</v>
      </c>
      <c r="F7" s="81">
        <v>964</v>
      </c>
      <c r="G7" s="82">
        <f>F7/F6*100</f>
        <v>1.4799121877830486</v>
      </c>
      <c r="H7" s="81">
        <v>1328</v>
      </c>
      <c r="I7" s="82">
        <f>H7/H6*100</f>
        <v>1.8270368434086346</v>
      </c>
      <c r="J7" s="81">
        <v>1033</v>
      </c>
      <c r="K7" s="82">
        <f>(J7*100)/$J$6</f>
        <v>1.1964881393624907</v>
      </c>
      <c r="L7" s="403">
        <v>18747</v>
      </c>
      <c r="M7" s="404">
        <v>1951</v>
      </c>
      <c r="N7" s="405">
        <v>75.400000000000006</v>
      </c>
      <c r="O7" s="406">
        <v>39.504476961864157</v>
      </c>
      <c r="P7" s="406"/>
      <c r="Q7" s="406"/>
      <c r="R7" s="406"/>
      <c r="S7" s="405"/>
      <c r="T7" s="405"/>
      <c r="U7" s="405"/>
      <c r="V7" s="405"/>
      <c r="W7" s="405">
        <v>60.499999999999993</v>
      </c>
      <c r="X7" s="402">
        <f>SUM(O7:W7)</f>
        <v>100.00447696186416</v>
      </c>
    </row>
    <row r="8" spans="1:24" ht="12.75">
      <c r="A8" s="75" t="s">
        <v>91</v>
      </c>
      <c r="B8" s="71">
        <v>71295</v>
      </c>
      <c r="C8" s="82">
        <f>B8/B6*100</f>
        <v>98.694592873556857</v>
      </c>
      <c r="D8" s="71">
        <v>59728</v>
      </c>
      <c r="E8" s="82">
        <v>99.125383785577952</v>
      </c>
      <c r="F8" s="81">
        <v>64175</v>
      </c>
      <c r="G8" s="82">
        <f>F8/F6*100</f>
        <v>98.520087812216957</v>
      </c>
      <c r="H8" s="81">
        <v>71358</v>
      </c>
      <c r="I8" s="82">
        <f>H8/H6*100</f>
        <v>98.172963156591365</v>
      </c>
      <c r="J8" s="81">
        <v>85303</v>
      </c>
      <c r="K8" s="82">
        <f>(J8*100)/$J$6</f>
        <v>98.803511860637514</v>
      </c>
      <c r="L8" s="403">
        <v>20203</v>
      </c>
      <c r="M8" s="404">
        <v>1955</v>
      </c>
      <c r="N8" s="405">
        <v>75.2</v>
      </c>
      <c r="O8" s="406">
        <v>37.596984584109777</v>
      </c>
      <c r="P8" s="406">
        <v>34.336777909537524</v>
      </c>
      <c r="Q8" s="406"/>
      <c r="R8" s="406">
        <v>7.1590716584787399</v>
      </c>
      <c r="S8" s="405"/>
      <c r="T8" s="405"/>
      <c r="U8" s="405"/>
      <c r="V8" s="405"/>
      <c r="W8" s="405">
        <v>20.900000000000002</v>
      </c>
      <c r="X8" s="402">
        <f t="shared" si="0"/>
        <v>99.992834152126036</v>
      </c>
    </row>
    <row r="9" spans="1:24" ht="20.25" customHeight="1">
      <c r="A9" s="75" t="s">
        <v>92</v>
      </c>
      <c r="B9" s="211"/>
      <c r="C9" s="83"/>
      <c r="D9" s="15"/>
      <c r="E9" s="83"/>
      <c r="F9" s="81"/>
      <c r="G9" s="84"/>
      <c r="H9" s="81"/>
      <c r="I9" s="84"/>
      <c r="J9" s="81"/>
      <c r="K9" s="82"/>
      <c r="L9" s="403">
        <v>21848</v>
      </c>
      <c r="M9" s="404">
        <v>1959</v>
      </c>
      <c r="N9" s="405">
        <v>76.099999999999994</v>
      </c>
      <c r="O9" s="406">
        <v>42.28541337546077</v>
      </c>
      <c r="P9" s="406">
        <v>39.5</v>
      </c>
      <c r="Q9" s="406"/>
      <c r="R9" s="406">
        <v>6.4531571640576377</v>
      </c>
      <c r="S9" s="405"/>
      <c r="T9" s="405"/>
      <c r="U9" s="405"/>
      <c r="V9" s="405"/>
      <c r="W9" s="405">
        <v>11.6</v>
      </c>
      <c r="X9" s="402">
        <f t="shared" si="0"/>
        <v>99.8385705395184</v>
      </c>
    </row>
    <row r="10" spans="1:24" ht="12.75">
      <c r="A10" s="75" t="s">
        <v>20</v>
      </c>
      <c r="B10" s="71">
        <v>17041</v>
      </c>
      <c r="C10" s="82">
        <f>B10/B$8*100</f>
        <v>23.902096921242723</v>
      </c>
      <c r="D10" s="71">
        <v>14779</v>
      </c>
      <c r="E10" s="82">
        <f>D10/D$8*100</f>
        <v>24.743838735601393</v>
      </c>
      <c r="F10" s="81">
        <v>20530</v>
      </c>
      <c r="G10" s="82">
        <f t="shared" ref="G10:G29" si="1">F10/F$8*100</f>
        <v>31.990650564861706</v>
      </c>
      <c r="H10" s="81">
        <v>18195</v>
      </c>
      <c r="I10" s="82">
        <f t="shared" ref="I10:I33" si="2">H10/H$8*100</f>
        <v>25.498192213907338</v>
      </c>
      <c r="J10" s="81">
        <v>42690</v>
      </c>
      <c r="K10" s="82">
        <f>(J10*100)/$J$8</f>
        <v>50.045133230953191</v>
      </c>
      <c r="L10" s="403">
        <v>22716</v>
      </c>
      <c r="M10" s="404">
        <v>1962</v>
      </c>
      <c r="N10" s="405">
        <v>69</v>
      </c>
      <c r="O10" s="406">
        <v>45.3940660685155</v>
      </c>
      <c r="P10" s="406">
        <v>40.414287656334963</v>
      </c>
      <c r="Q10" s="406"/>
      <c r="R10" s="406">
        <v>7.0308251767264824</v>
      </c>
      <c r="S10" s="405"/>
      <c r="T10" s="405"/>
      <c r="U10" s="405"/>
      <c r="V10" s="405"/>
      <c r="W10" s="405">
        <v>7.2</v>
      </c>
      <c r="X10" s="402">
        <f t="shared" si="0"/>
        <v>100.03917890157695</v>
      </c>
    </row>
    <row r="11" spans="1:24" ht="12.75">
      <c r="A11" s="75" t="s">
        <v>74</v>
      </c>
      <c r="B11" s="71">
        <v>16375</v>
      </c>
      <c r="C11" s="82">
        <f t="shared" ref="C11:C26" si="3">B11/B$8*100</f>
        <v>22.967950066624589</v>
      </c>
      <c r="D11" s="71">
        <v>16494</v>
      </c>
      <c r="E11" s="82">
        <f t="shared" ref="E11:E21" si="4">D11/D$8*100</f>
        <v>27.615188856147871</v>
      </c>
      <c r="F11" s="81">
        <v>21693</v>
      </c>
      <c r="G11" s="82">
        <f t="shared" si="1"/>
        <v>33.802882742500969</v>
      </c>
      <c r="H11" s="81">
        <v>20509</v>
      </c>
      <c r="I11" s="82">
        <f t="shared" si="2"/>
        <v>28.740996104150902</v>
      </c>
      <c r="J11" s="81">
        <v>27647</v>
      </c>
      <c r="K11" s="82">
        <f t="shared" ref="K11:K38" si="5">(J11*100)/$J$8</f>
        <v>32.410348991242984</v>
      </c>
      <c r="L11" s="403">
        <v>24179</v>
      </c>
      <c r="M11" s="404">
        <v>1966</v>
      </c>
      <c r="N11" s="405">
        <v>64.8</v>
      </c>
      <c r="O11" s="406">
        <v>49.610013502949329</v>
      </c>
      <c r="P11" s="406">
        <v>43.474166725890129</v>
      </c>
      <c r="Q11" s="406"/>
      <c r="R11" s="406">
        <v>6.9158197711605434</v>
      </c>
      <c r="S11" s="405"/>
      <c r="T11" s="405"/>
      <c r="U11" s="405"/>
      <c r="V11" s="405"/>
      <c r="W11" s="405">
        <v>0</v>
      </c>
      <c r="X11" s="402">
        <f t="shared" si="0"/>
        <v>100</v>
      </c>
    </row>
    <row r="12" spans="1:24" ht="12.75">
      <c r="A12" s="75" t="s">
        <v>49</v>
      </c>
      <c r="B12" s="71">
        <v>16104</v>
      </c>
      <c r="C12" s="82">
        <f t="shared" si="3"/>
        <v>22.587839259415109</v>
      </c>
      <c r="D12" s="71">
        <v>9198</v>
      </c>
      <c r="E12" s="82">
        <f t="shared" si="4"/>
        <v>15.399812483257433</v>
      </c>
      <c r="F12" s="81">
        <v>10605</v>
      </c>
      <c r="G12" s="82">
        <f t="shared" si="1"/>
        <v>16.525126606934165</v>
      </c>
      <c r="H12" s="81">
        <v>8256</v>
      </c>
      <c r="I12" s="82">
        <f t="shared" si="2"/>
        <v>11.569830993021105</v>
      </c>
      <c r="J12" s="81">
        <v>7871</v>
      </c>
      <c r="K12" s="82">
        <f t="shared" si="5"/>
        <v>9.227108073573028</v>
      </c>
      <c r="L12" s="403">
        <v>25684</v>
      </c>
      <c r="M12" s="404">
        <v>1970</v>
      </c>
      <c r="N12" s="405">
        <v>71.3</v>
      </c>
      <c r="O12" s="406">
        <v>48.324461697000686</v>
      </c>
      <c r="P12" s="406">
        <v>43.833631637262421</v>
      </c>
      <c r="Q12" s="406"/>
      <c r="R12" s="406">
        <v>5.1912631815469963</v>
      </c>
      <c r="S12" s="405"/>
      <c r="T12" s="405"/>
      <c r="U12" s="405"/>
      <c r="V12" s="405"/>
      <c r="W12" s="405">
        <v>2.7</v>
      </c>
      <c r="X12" s="402">
        <f t="shared" si="0"/>
        <v>100.0493565158101</v>
      </c>
    </row>
    <row r="13" spans="1:24" ht="12.75">
      <c r="A13" s="75" t="s">
        <v>43</v>
      </c>
      <c r="B13" s="71">
        <v>4027</v>
      </c>
      <c r="C13" s="82">
        <f t="shared" si="3"/>
        <v>5.6483624377586086</v>
      </c>
      <c r="D13" s="71">
        <v>2486</v>
      </c>
      <c r="E13" s="82">
        <f t="shared" si="4"/>
        <v>4.1622019823198499</v>
      </c>
      <c r="F13" s="81">
        <v>2029</v>
      </c>
      <c r="G13" s="82">
        <f t="shared" si="1"/>
        <v>3.1616673159329958</v>
      </c>
      <c r="H13" s="81">
        <v>5993</v>
      </c>
      <c r="I13" s="82">
        <f t="shared" si="2"/>
        <v>8.3984977157431544</v>
      </c>
      <c r="J13" s="81">
        <v>4450</v>
      </c>
      <c r="K13" s="82">
        <f t="shared" si="5"/>
        <v>5.2166981231609677</v>
      </c>
      <c r="L13" s="403">
        <v>27112</v>
      </c>
      <c r="M13" s="404">
        <v>1974</v>
      </c>
      <c r="N13" s="405">
        <v>77.400000000000006</v>
      </c>
      <c r="O13" s="406">
        <v>40.337325334645236</v>
      </c>
      <c r="P13" s="406">
        <v>49.4</v>
      </c>
      <c r="Q13" s="406"/>
      <c r="R13" s="406">
        <v>9.4824104736799608</v>
      </c>
      <c r="S13" s="405"/>
      <c r="T13" s="405"/>
      <c r="U13" s="405"/>
      <c r="V13" s="405"/>
      <c r="W13" s="405">
        <v>0.8</v>
      </c>
      <c r="X13" s="402">
        <f t="shared" si="0"/>
        <v>100.01973580832519</v>
      </c>
    </row>
    <row r="14" spans="1:24" ht="12.75">
      <c r="A14" s="75" t="s">
        <v>5</v>
      </c>
      <c r="B14" s="71">
        <v>6118</v>
      </c>
      <c r="C14" s="82">
        <f t="shared" si="3"/>
        <v>8.5812469317623954</v>
      </c>
      <c r="D14" s="71">
        <v>3030</v>
      </c>
      <c r="E14" s="82">
        <f t="shared" si="4"/>
        <v>5.0729975890704528</v>
      </c>
      <c r="F14" s="81">
        <v>0</v>
      </c>
      <c r="G14" s="82" t="s">
        <v>89</v>
      </c>
      <c r="H14" s="81">
        <v>0</v>
      </c>
      <c r="I14" s="82" t="s">
        <v>89</v>
      </c>
      <c r="J14" s="81">
        <v>0</v>
      </c>
      <c r="K14" s="82" t="s">
        <v>89</v>
      </c>
      <c r="L14" s="403">
        <v>28554</v>
      </c>
      <c r="M14" s="404">
        <v>1978</v>
      </c>
      <c r="N14" s="405">
        <v>74.400000000000006</v>
      </c>
      <c r="O14" s="406">
        <v>46.262737106129485</v>
      </c>
      <c r="P14" s="406">
        <v>47.277786486910173</v>
      </c>
      <c r="Q14" s="406"/>
      <c r="R14" s="406">
        <v>5.6074619846370899</v>
      </c>
      <c r="S14" s="405"/>
      <c r="T14" s="405"/>
      <c r="U14" s="405"/>
      <c r="V14" s="405"/>
      <c r="W14" s="405">
        <v>0.8</v>
      </c>
      <c r="X14" s="402">
        <f t="shared" si="0"/>
        <v>99.947985577676747</v>
      </c>
    </row>
    <row r="15" spans="1:24" ht="12.75">
      <c r="A15" s="75" t="s">
        <v>29</v>
      </c>
      <c r="B15" s="71">
        <v>2226</v>
      </c>
      <c r="C15" s="82">
        <f t="shared" si="3"/>
        <v>3.1222385861561119</v>
      </c>
      <c r="D15" s="71">
        <v>2898</v>
      </c>
      <c r="E15" s="82">
        <f t="shared" si="4"/>
        <v>4.851995713903027</v>
      </c>
      <c r="F15" s="81">
        <v>2522</v>
      </c>
      <c r="G15" s="82">
        <f t="shared" si="1"/>
        <v>3.9298792364627975</v>
      </c>
      <c r="H15" s="81">
        <v>8345</v>
      </c>
      <c r="I15" s="82">
        <f t="shared" si="2"/>
        <v>11.694554219568934</v>
      </c>
      <c r="J15" s="81">
        <v>1515</v>
      </c>
      <c r="K15" s="82">
        <f t="shared" si="5"/>
        <v>1.7760219453008688</v>
      </c>
      <c r="L15" s="403">
        <v>30017</v>
      </c>
      <c r="M15" s="404">
        <v>1982</v>
      </c>
      <c r="N15" s="405">
        <v>68.900000000000006</v>
      </c>
      <c r="O15" s="406">
        <v>40.625888066963476</v>
      </c>
      <c r="P15" s="406">
        <v>46.787458126297118</v>
      </c>
      <c r="Q15" s="406"/>
      <c r="R15" s="406">
        <v>5.5053693066834306</v>
      </c>
      <c r="S15" s="405"/>
      <c r="T15" s="405"/>
      <c r="U15" s="405"/>
      <c r="V15" s="405"/>
      <c r="W15" s="405">
        <v>7.1</v>
      </c>
      <c r="X15" s="402">
        <f t="shared" si="0"/>
        <v>100.01871549994402</v>
      </c>
    </row>
    <row r="16" spans="1:24" ht="12.75">
      <c r="A16" s="75" t="s">
        <v>46</v>
      </c>
      <c r="B16" s="71">
        <v>1265</v>
      </c>
      <c r="C16" s="82">
        <f t="shared" si="3"/>
        <v>1.7743179746125253</v>
      </c>
      <c r="D16" s="71">
        <v>1461</v>
      </c>
      <c r="E16" s="82">
        <f t="shared" si="4"/>
        <v>2.4460889365121887</v>
      </c>
      <c r="F16" s="81">
        <v>977</v>
      </c>
      <c r="G16" s="82">
        <f t="shared" si="1"/>
        <v>1.522399688352162</v>
      </c>
      <c r="H16" s="81">
        <v>0</v>
      </c>
      <c r="I16" s="82" t="s">
        <v>89</v>
      </c>
      <c r="J16" s="81">
        <v>0</v>
      </c>
      <c r="K16" s="82" t="s">
        <v>89</v>
      </c>
      <c r="L16" s="403">
        <v>31473</v>
      </c>
      <c r="M16" s="404">
        <v>1986</v>
      </c>
      <c r="N16" s="405">
        <v>61.6</v>
      </c>
      <c r="O16" s="406">
        <v>43.848798570962103</v>
      </c>
      <c r="P16" s="406">
        <v>39.712463745846378</v>
      </c>
      <c r="Q16" s="406">
        <v>7.8377317673185338</v>
      </c>
      <c r="R16" s="406">
        <v>2.2693659604709682</v>
      </c>
      <c r="S16" s="405"/>
      <c r="T16" s="405"/>
      <c r="U16" s="405"/>
      <c r="V16" s="405"/>
      <c r="W16" s="405">
        <v>6.3</v>
      </c>
      <c r="X16" s="402">
        <f t="shared" si="0"/>
        <v>99.968360044597972</v>
      </c>
    </row>
    <row r="17" spans="1:27" ht="12.75">
      <c r="A17" s="75" t="s">
        <v>30</v>
      </c>
      <c r="B17" s="71">
        <v>1268</v>
      </c>
      <c r="C17" s="82">
        <f t="shared" si="3"/>
        <v>1.7785258433270217</v>
      </c>
      <c r="D17" s="71">
        <v>1511</v>
      </c>
      <c r="E17" s="82">
        <f t="shared" si="4"/>
        <v>2.5298017680150013</v>
      </c>
      <c r="F17" s="81">
        <v>831</v>
      </c>
      <c r="G17" s="82">
        <f t="shared" si="1"/>
        <v>1.2948967666536815</v>
      </c>
      <c r="H17" s="81">
        <v>0</v>
      </c>
      <c r="I17" s="82" t="s">
        <v>89</v>
      </c>
      <c r="J17" s="81">
        <v>0</v>
      </c>
      <c r="K17" s="82" t="s">
        <v>89</v>
      </c>
      <c r="L17" s="403">
        <v>32957</v>
      </c>
      <c r="M17" s="404">
        <v>1990</v>
      </c>
      <c r="N17" s="405">
        <v>64.3</v>
      </c>
      <c r="O17" s="406">
        <v>45.11276816259894</v>
      </c>
      <c r="P17" s="406">
        <v>38.414550257271003</v>
      </c>
      <c r="Q17" s="406">
        <v>5.4682699098405019</v>
      </c>
      <c r="R17" s="406">
        <v>5.3903090003577026</v>
      </c>
      <c r="S17" s="405"/>
      <c r="T17" s="405"/>
      <c r="U17" s="405"/>
      <c r="V17" s="405"/>
      <c r="W17" s="405">
        <v>5.6</v>
      </c>
      <c r="X17" s="402">
        <f t="shared" si="0"/>
        <v>99.985897330068141</v>
      </c>
    </row>
    <row r="18" spans="1:27" ht="12.75">
      <c r="A18" s="75" t="s">
        <v>11</v>
      </c>
      <c r="B18" s="71">
        <v>1617</v>
      </c>
      <c r="C18" s="82">
        <f t="shared" si="3"/>
        <v>2.268041237113402</v>
      </c>
      <c r="D18" s="71">
        <v>1371</v>
      </c>
      <c r="E18" s="82">
        <f t="shared" si="4"/>
        <v>2.2954058398071258</v>
      </c>
      <c r="F18" s="81">
        <v>2602</v>
      </c>
      <c r="G18" s="82">
        <f t="shared" si="1"/>
        <v>4.0545383716400467</v>
      </c>
      <c r="H18" s="81">
        <v>8040</v>
      </c>
      <c r="I18" s="82">
        <f t="shared" si="2"/>
        <v>11.267131926343227</v>
      </c>
      <c r="J18" s="81">
        <v>0</v>
      </c>
      <c r="K18" s="82" t="s">
        <v>89</v>
      </c>
      <c r="L18" s="403">
        <v>34413</v>
      </c>
      <c r="M18" s="404">
        <v>1994</v>
      </c>
      <c r="N18" s="405">
        <v>64.8</v>
      </c>
      <c r="O18" s="406">
        <v>41.314506854566361</v>
      </c>
      <c r="P18" s="406">
        <v>31.65331045435461</v>
      </c>
      <c r="Q18" s="406">
        <v>10.502729048392691</v>
      </c>
      <c r="R18" s="406">
        <v>2.7838119055877035</v>
      </c>
      <c r="S18" s="405"/>
      <c r="T18" s="405"/>
      <c r="U18" s="405"/>
      <c r="V18" s="405"/>
      <c r="W18" s="402">
        <v>13.799999999999999</v>
      </c>
      <c r="X18" s="402">
        <f>SUM(O18:W18)</f>
        <v>100.05435826290136</v>
      </c>
    </row>
    <row r="19" spans="1:27" ht="12.75">
      <c r="A19" s="75" t="s">
        <v>36</v>
      </c>
      <c r="B19" s="71">
        <v>38</v>
      </c>
      <c r="C19" s="82">
        <f t="shared" si="3"/>
        <v>5.3299670383617367E-2</v>
      </c>
      <c r="D19" s="71">
        <v>34</v>
      </c>
      <c r="E19" s="82">
        <f t="shared" si="4"/>
        <v>5.6924725421912667E-2</v>
      </c>
      <c r="F19" s="81">
        <v>0</v>
      </c>
      <c r="G19" s="82" t="s">
        <v>89</v>
      </c>
      <c r="H19" s="81">
        <v>0</v>
      </c>
      <c r="I19" s="82" t="s">
        <v>89</v>
      </c>
      <c r="J19" s="81">
        <v>0</v>
      </c>
      <c r="K19" s="82" t="s">
        <v>89</v>
      </c>
      <c r="L19" s="403">
        <v>35876</v>
      </c>
      <c r="M19" s="404">
        <v>1998</v>
      </c>
      <c r="N19" s="406">
        <v>57.3</v>
      </c>
      <c r="O19" s="406">
        <v>41.209340267156115</v>
      </c>
      <c r="P19" s="406">
        <v>38.094218415417558</v>
      </c>
      <c r="Q19" s="406">
        <v>7.8515346181299073</v>
      </c>
      <c r="R19" s="406">
        <v>3.0121341898643825</v>
      </c>
      <c r="S19" s="406"/>
      <c r="T19" s="406"/>
      <c r="U19" s="406"/>
      <c r="V19" s="406"/>
      <c r="W19" s="402">
        <v>9.9</v>
      </c>
      <c r="X19" s="402">
        <f t="shared" si="0"/>
        <v>100.06722749056797</v>
      </c>
    </row>
    <row r="20" spans="1:27" ht="12.75">
      <c r="A20" s="75" t="s">
        <v>93</v>
      </c>
      <c r="B20" s="71">
        <v>1525</v>
      </c>
      <c r="C20" s="82">
        <f t="shared" si="3"/>
        <v>2.1389999298688545</v>
      </c>
      <c r="D20" s="71">
        <v>4792</v>
      </c>
      <c r="E20" s="82">
        <f t="shared" si="4"/>
        <v>8.0230377712295748</v>
      </c>
      <c r="F20" s="81">
        <v>0</v>
      </c>
      <c r="G20" s="82" t="s">
        <v>89</v>
      </c>
      <c r="H20" s="81">
        <v>0</v>
      </c>
      <c r="I20" s="82" t="s">
        <v>89</v>
      </c>
      <c r="J20" s="81">
        <v>0</v>
      </c>
      <c r="K20" s="82" t="s">
        <v>89</v>
      </c>
      <c r="L20" s="403">
        <v>37682</v>
      </c>
      <c r="M20" s="404">
        <v>2003</v>
      </c>
      <c r="N20" s="406">
        <v>50.4</v>
      </c>
      <c r="O20" s="406">
        <v>32.410348991242984</v>
      </c>
      <c r="P20" s="406">
        <v>50.045133230953184</v>
      </c>
      <c r="Q20" s="406">
        <v>9.227108073573028</v>
      </c>
      <c r="R20" s="406">
        <v>5.2166981231609677</v>
      </c>
      <c r="S20" s="406"/>
      <c r="T20" s="406"/>
      <c r="U20" s="406">
        <v>1.8</v>
      </c>
      <c r="V20" s="406"/>
      <c r="W20" s="402">
        <f t="shared" ref="W20:W23" si="6">100-SUM(O20:V20)</f>
        <v>1.300711581069848</v>
      </c>
      <c r="X20" s="402">
        <f t="shared" si="0"/>
        <v>100</v>
      </c>
    </row>
    <row r="21" spans="1:27" ht="12.75">
      <c r="A21" s="75" t="s">
        <v>94</v>
      </c>
      <c r="B21" s="71">
        <v>2041</v>
      </c>
      <c r="C21" s="82">
        <f t="shared" si="3"/>
        <v>2.8627533487621855</v>
      </c>
      <c r="D21" s="71">
        <v>1674</v>
      </c>
      <c r="E21" s="82">
        <f t="shared" si="4"/>
        <v>2.8027055987141711</v>
      </c>
      <c r="F21" s="81">
        <v>0</v>
      </c>
      <c r="G21" s="82" t="s">
        <v>89</v>
      </c>
      <c r="H21" s="81">
        <v>0</v>
      </c>
      <c r="I21" s="82" t="s">
        <v>89</v>
      </c>
      <c r="J21" s="81">
        <v>0</v>
      </c>
      <c r="K21" s="82" t="s">
        <v>89</v>
      </c>
      <c r="L21" s="403">
        <v>39593</v>
      </c>
      <c r="M21" s="404">
        <v>2008</v>
      </c>
      <c r="N21" s="406">
        <v>41.6</v>
      </c>
      <c r="O21" s="406">
        <v>28.740996104150902</v>
      </c>
      <c r="P21" s="406">
        <v>25.498192213907338</v>
      </c>
      <c r="Q21" s="406">
        <v>11.569830993021105</v>
      </c>
      <c r="R21" s="406">
        <v>8.3984977157431544</v>
      </c>
      <c r="S21" s="406"/>
      <c r="T21" s="406"/>
      <c r="U21" s="406">
        <v>11.694554219568934</v>
      </c>
      <c r="V21" s="406">
        <v>11.3</v>
      </c>
      <c r="W21" s="402">
        <f t="shared" si="6"/>
        <v>2.7979287536085735</v>
      </c>
      <c r="X21" s="402">
        <f t="shared" si="0"/>
        <v>100</v>
      </c>
    </row>
    <row r="22" spans="1:27" ht="12.75">
      <c r="A22" s="75" t="s">
        <v>81</v>
      </c>
      <c r="B22" s="71">
        <v>1071</v>
      </c>
      <c r="C22" s="82">
        <f t="shared" si="3"/>
        <v>1.5022091310751104</v>
      </c>
      <c r="D22" s="81">
        <v>0</v>
      </c>
      <c r="E22" s="82" t="s">
        <v>89</v>
      </c>
      <c r="F22" s="81">
        <v>0</v>
      </c>
      <c r="G22" s="82" t="s">
        <v>89</v>
      </c>
      <c r="H22" s="81">
        <v>0</v>
      </c>
      <c r="I22" s="82" t="s">
        <v>89</v>
      </c>
      <c r="J22" s="81">
        <v>0</v>
      </c>
      <c r="K22" s="82" t="s">
        <v>89</v>
      </c>
      <c r="L22" s="403">
        <v>41420</v>
      </c>
      <c r="M22" s="404">
        <v>2013</v>
      </c>
      <c r="N22" s="406">
        <v>37.1</v>
      </c>
      <c r="O22" s="406">
        <v>33.802882742500969</v>
      </c>
      <c r="P22" s="406">
        <v>31.990650564861706</v>
      </c>
      <c r="Q22" s="406">
        <v>16.525126606934165</v>
      </c>
      <c r="R22" s="406">
        <v>3.1616673159329958</v>
      </c>
      <c r="S22" s="406"/>
      <c r="T22" s="406"/>
      <c r="U22" s="406">
        <v>3.9298792364627975</v>
      </c>
      <c r="V22" s="406">
        <v>4.0999999999999996</v>
      </c>
      <c r="W22" s="402">
        <f t="shared" si="6"/>
        <v>6.4897935333073633</v>
      </c>
      <c r="X22" s="402">
        <f>SUM(O22:W22)</f>
        <v>100</v>
      </c>
    </row>
    <row r="23" spans="1:27" ht="12.75">
      <c r="A23" s="75" t="s">
        <v>66</v>
      </c>
      <c r="B23" s="71">
        <v>12</v>
      </c>
      <c r="C23" s="82">
        <f t="shared" si="3"/>
        <v>1.6831474857984429E-2</v>
      </c>
      <c r="D23" s="81">
        <v>0</v>
      </c>
      <c r="E23" s="82" t="s">
        <v>89</v>
      </c>
      <c r="F23" s="81">
        <v>0</v>
      </c>
      <c r="G23" s="82" t="s">
        <v>89</v>
      </c>
      <c r="H23" s="81">
        <v>0</v>
      </c>
      <c r="I23" s="82" t="s">
        <v>89</v>
      </c>
      <c r="J23" s="81">
        <v>0</v>
      </c>
      <c r="K23" s="82" t="s">
        <v>89</v>
      </c>
      <c r="L23" s="403">
        <v>43226</v>
      </c>
      <c r="M23" s="404">
        <v>2018</v>
      </c>
      <c r="N23" s="406">
        <v>34.299999999999997</v>
      </c>
      <c r="O23" s="406">
        <v>27.6</v>
      </c>
      <c r="P23" s="406">
        <v>24.7</v>
      </c>
      <c r="Q23" s="406">
        <v>15.4</v>
      </c>
      <c r="R23" s="406">
        <v>4.2</v>
      </c>
      <c r="S23" s="406">
        <v>8</v>
      </c>
      <c r="T23" s="406">
        <v>5.0999999999999996</v>
      </c>
      <c r="U23" s="406">
        <v>4.9000000000000004</v>
      </c>
      <c r="V23" s="406">
        <v>2.2999999999999998</v>
      </c>
      <c r="W23" s="402">
        <f t="shared" si="6"/>
        <v>7.7999999999999972</v>
      </c>
      <c r="X23" s="402">
        <f>SUM(O23:W23)</f>
        <v>100</v>
      </c>
    </row>
    <row r="24" spans="1:27" ht="12.75">
      <c r="A24" s="75" t="s">
        <v>64</v>
      </c>
      <c r="B24" s="71">
        <v>27</v>
      </c>
      <c r="C24" s="82">
        <f t="shared" si="3"/>
        <v>3.787081843046497E-2</v>
      </c>
      <c r="D24" s="81">
        <v>0</v>
      </c>
      <c r="E24" s="82" t="s">
        <v>89</v>
      </c>
      <c r="F24" s="81">
        <v>0</v>
      </c>
      <c r="G24" s="82" t="s">
        <v>89</v>
      </c>
      <c r="H24" s="81">
        <v>0</v>
      </c>
      <c r="I24" s="82" t="s">
        <v>89</v>
      </c>
      <c r="J24" s="81">
        <v>0</v>
      </c>
      <c r="K24" s="82" t="s">
        <v>89</v>
      </c>
      <c r="L24" s="403">
        <v>44927</v>
      </c>
      <c r="M24" s="404">
        <v>2023</v>
      </c>
      <c r="N24" s="406">
        <f>C6</f>
        <v>41.561475174040616</v>
      </c>
      <c r="O24" s="402">
        <f>C11</f>
        <v>22.967950066624589</v>
      </c>
      <c r="P24" s="402">
        <f>C10</f>
        <v>23.902096921242723</v>
      </c>
      <c r="Q24" s="402">
        <f>C12</f>
        <v>22.587839259415109</v>
      </c>
      <c r="R24" s="402">
        <f>C13</f>
        <v>5.6483624377586086</v>
      </c>
      <c r="S24" s="402">
        <f>C20</f>
        <v>2.1389999298688545</v>
      </c>
      <c r="T24" s="402">
        <f>C14</f>
        <v>8.5812469317623954</v>
      </c>
      <c r="U24" s="402">
        <f>C15</f>
        <v>3.1222385861561119</v>
      </c>
      <c r="V24" s="402">
        <f>C18</f>
        <v>2.268041237113402</v>
      </c>
      <c r="W24" s="402">
        <f>100-SUM(O24:V24)</f>
        <v>8.7832246300582</v>
      </c>
      <c r="X24" s="402"/>
    </row>
    <row r="25" spans="1:27" ht="12.75">
      <c r="A25" s="75" t="s">
        <v>229</v>
      </c>
      <c r="B25" s="71">
        <v>522</v>
      </c>
      <c r="C25" s="82">
        <f t="shared" si="3"/>
        <v>0.73216915632232271</v>
      </c>
      <c r="D25" s="81">
        <v>0</v>
      </c>
      <c r="E25" s="82" t="s">
        <v>89</v>
      </c>
      <c r="F25" s="81">
        <v>0</v>
      </c>
      <c r="G25" s="82" t="s">
        <v>89</v>
      </c>
      <c r="H25" s="81">
        <v>0</v>
      </c>
      <c r="I25" s="82" t="s">
        <v>89</v>
      </c>
      <c r="J25" s="81">
        <v>0</v>
      </c>
      <c r="K25" s="82" t="s">
        <v>89</v>
      </c>
      <c r="L25" s="403"/>
      <c r="M25" s="404"/>
      <c r="N25" s="406"/>
      <c r="O25" s="406"/>
      <c r="P25" s="406"/>
      <c r="Q25" s="406"/>
      <c r="R25" s="406"/>
      <c r="S25" s="406"/>
      <c r="T25" s="406"/>
      <c r="U25" s="406"/>
      <c r="V25" s="406"/>
      <c r="W25" s="402"/>
      <c r="X25" s="402"/>
    </row>
    <row r="26" spans="1:27" ht="12.75">
      <c r="A26" s="75" t="s">
        <v>27</v>
      </c>
      <c r="B26" s="71">
        <v>18</v>
      </c>
      <c r="C26" s="82">
        <f t="shared" si="3"/>
        <v>2.5247212286976645E-2</v>
      </c>
      <c r="D26" s="81">
        <v>0</v>
      </c>
      <c r="E26" s="82" t="s">
        <v>89</v>
      </c>
      <c r="F26" s="81">
        <v>0</v>
      </c>
      <c r="G26" s="82" t="s">
        <v>89</v>
      </c>
      <c r="H26" s="81">
        <v>0</v>
      </c>
      <c r="I26" s="82" t="s">
        <v>89</v>
      </c>
      <c r="J26" s="81">
        <v>0</v>
      </c>
      <c r="K26" s="82" t="s">
        <v>89</v>
      </c>
      <c r="L26" s="403"/>
      <c r="M26" s="404"/>
      <c r="N26" s="406"/>
      <c r="O26" s="406"/>
      <c r="P26" s="406"/>
      <c r="Q26" s="406"/>
      <c r="R26" s="406"/>
      <c r="S26" s="406"/>
      <c r="T26" s="406"/>
      <c r="U26" s="406"/>
      <c r="V26" s="406"/>
      <c r="W26" s="402"/>
      <c r="X26" s="402"/>
      <c r="Y26" s="73"/>
      <c r="Z26" s="73"/>
      <c r="AA26" s="73"/>
    </row>
    <row r="27" spans="1:27" ht="14.25">
      <c r="A27" s="75" t="s">
        <v>160</v>
      </c>
      <c r="B27" s="81">
        <v>0</v>
      </c>
      <c r="C27" s="82" t="s">
        <v>89</v>
      </c>
      <c r="D27" s="81">
        <v>0</v>
      </c>
      <c r="E27" s="82" t="s">
        <v>89</v>
      </c>
      <c r="F27" s="81">
        <f>SUM(F28:F38)</f>
        <v>2386</v>
      </c>
      <c r="G27" s="82">
        <f t="shared" ref="G27:K27" si="7">SUM(G28:G38)</f>
        <v>3.7179587066614728</v>
      </c>
      <c r="H27" s="81">
        <f t="shared" si="7"/>
        <v>2020</v>
      </c>
      <c r="I27" s="82">
        <f t="shared" si="7"/>
        <v>2.8307968272653383</v>
      </c>
      <c r="J27" s="81">
        <f t="shared" si="7"/>
        <v>1130</v>
      </c>
      <c r="K27" s="82">
        <f t="shared" si="7"/>
        <v>1.3246896357689648</v>
      </c>
      <c r="L27" s="205"/>
      <c r="M27" s="219"/>
      <c r="N27" s="400"/>
      <c r="O27" s="400"/>
      <c r="P27" s="400"/>
      <c r="Q27" s="400"/>
      <c r="R27" s="400"/>
      <c r="S27" s="400"/>
      <c r="T27" s="400"/>
      <c r="U27" s="400"/>
      <c r="V27" s="400"/>
      <c r="W27" s="73"/>
      <c r="X27" s="73"/>
      <c r="Y27" s="73"/>
      <c r="Z27" s="73"/>
      <c r="AA27" s="73"/>
    </row>
    <row r="28" spans="1:27" ht="12.75" hidden="1" outlineLevel="1">
      <c r="A28" s="75" t="s">
        <v>239</v>
      </c>
      <c r="B28" s="81">
        <v>0</v>
      </c>
      <c r="C28" s="82" t="s">
        <v>89</v>
      </c>
      <c r="D28" s="81">
        <v>0</v>
      </c>
      <c r="E28" s="82" t="s">
        <v>89</v>
      </c>
      <c r="F28" s="81">
        <v>4</v>
      </c>
      <c r="G28" s="82">
        <f t="shared" si="1"/>
        <v>6.2329567588624854E-3</v>
      </c>
      <c r="H28" s="81">
        <v>0</v>
      </c>
      <c r="I28" s="82" t="s">
        <v>89</v>
      </c>
      <c r="J28" s="81">
        <v>0</v>
      </c>
      <c r="K28" s="82" t="s">
        <v>89</v>
      </c>
    </row>
    <row r="29" spans="1:27" ht="12.75" hidden="1" outlineLevel="1">
      <c r="A29" s="75" t="s">
        <v>240</v>
      </c>
      <c r="B29" s="81">
        <v>0</v>
      </c>
      <c r="C29" s="82" t="s">
        <v>89</v>
      </c>
      <c r="D29" s="81">
        <v>0</v>
      </c>
      <c r="E29" s="82" t="s">
        <v>89</v>
      </c>
      <c r="F29" s="81">
        <v>23</v>
      </c>
      <c r="G29" s="82">
        <f t="shared" si="1"/>
        <v>3.5839501363459293E-2</v>
      </c>
      <c r="H29" s="81">
        <v>0</v>
      </c>
      <c r="I29" s="82" t="s">
        <v>89</v>
      </c>
      <c r="J29" s="81">
        <v>0</v>
      </c>
      <c r="K29" s="82" t="s">
        <v>89</v>
      </c>
    </row>
    <row r="30" spans="1:27" ht="12.75" hidden="1" outlineLevel="1">
      <c r="A30" s="75" t="s">
        <v>84</v>
      </c>
      <c r="B30" s="81">
        <v>0</v>
      </c>
      <c r="C30" s="82" t="s">
        <v>89</v>
      </c>
      <c r="D30" s="81">
        <v>0</v>
      </c>
      <c r="E30" s="82" t="s">
        <v>89</v>
      </c>
      <c r="F30" s="81">
        <v>0</v>
      </c>
      <c r="G30" s="82" t="s">
        <v>89</v>
      </c>
      <c r="H30" s="81">
        <v>25</v>
      </c>
      <c r="I30" s="82">
        <f t="shared" si="2"/>
        <v>3.5034614198828445E-2</v>
      </c>
      <c r="J30" s="81">
        <v>0</v>
      </c>
      <c r="K30" s="82" t="s">
        <v>89</v>
      </c>
    </row>
    <row r="31" spans="1:27" ht="13.5" hidden="1" outlineLevel="1">
      <c r="A31" s="75" t="s">
        <v>18</v>
      </c>
      <c r="B31" s="81">
        <v>0</v>
      </c>
      <c r="C31" s="82" t="s">
        <v>89</v>
      </c>
      <c r="D31" s="81">
        <v>0</v>
      </c>
      <c r="E31" s="82" t="s">
        <v>89</v>
      </c>
      <c r="F31" s="81">
        <v>0</v>
      </c>
      <c r="G31" s="82" t="s">
        <v>89</v>
      </c>
      <c r="H31" s="81">
        <v>1895</v>
      </c>
      <c r="I31" s="82">
        <f t="shared" si="2"/>
        <v>2.6556237562711962</v>
      </c>
      <c r="J31" s="81">
        <v>0</v>
      </c>
      <c r="K31" s="82" t="s">
        <v>89</v>
      </c>
      <c r="L31" s="205"/>
      <c r="M31" s="205"/>
    </row>
    <row r="32" spans="1:27" ht="13.5" hidden="1" outlineLevel="1">
      <c r="A32" s="75" t="s">
        <v>241</v>
      </c>
      <c r="B32" s="81">
        <v>0</v>
      </c>
      <c r="C32" s="82" t="s">
        <v>89</v>
      </c>
      <c r="D32" s="81">
        <v>0</v>
      </c>
      <c r="E32" s="82" t="s">
        <v>89</v>
      </c>
      <c r="F32" s="81">
        <v>0</v>
      </c>
      <c r="G32" s="82" t="s">
        <v>89</v>
      </c>
      <c r="H32" s="81">
        <v>77</v>
      </c>
      <c r="I32" s="82">
        <f t="shared" si="2"/>
        <v>0.10790661173239161</v>
      </c>
      <c r="J32" s="81">
        <v>0</v>
      </c>
      <c r="K32" s="82" t="s">
        <v>89</v>
      </c>
      <c r="L32" s="205"/>
      <c r="M32" s="205"/>
    </row>
    <row r="33" spans="1:13" ht="13.5" hidden="1" outlineLevel="1">
      <c r="A33" s="75" t="s">
        <v>242</v>
      </c>
      <c r="B33" s="81">
        <v>0</v>
      </c>
      <c r="C33" s="82" t="s">
        <v>89</v>
      </c>
      <c r="D33" s="81">
        <v>0</v>
      </c>
      <c r="E33" s="82" t="s">
        <v>89</v>
      </c>
      <c r="F33" s="81">
        <v>0</v>
      </c>
      <c r="G33" s="82" t="s">
        <v>89</v>
      </c>
      <c r="H33" s="81">
        <v>23</v>
      </c>
      <c r="I33" s="82">
        <f t="shared" si="2"/>
        <v>3.2231845062922169E-2</v>
      </c>
      <c r="J33" s="81">
        <v>0</v>
      </c>
      <c r="K33" s="82" t="s">
        <v>89</v>
      </c>
      <c r="L33" s="205"/>
      <c r="M33" s="205"/>
    </row>
    <row r="34" spans="1:13" ht="13.5" hidden="1" outlineLevel="1">
      <c r="A34" s="75" t="s">
        <v>66</v>
      </c>
      <c r="B34" s="81">
        <v>0</v>
      </c>
      <c r="C34" s="82" t="s">
        <v>89</v>
      </c>
      <c r="D34" s="81">
        <v>0</v>
      </c>
      <c r="E34" s="82" t="s">
        <v>89</v>
      </c>
      <c r="F34" s="81">
        <v>1721</v>
      </c>
      <c r="G34" s="82">
        <f t="shared" ref="G34:G38" si="8">F34/F$8*100</f>
        <v>2.6817296455005843</v>
      </c>
      <c r="H34" s="81">
        <v>0</v>
      </c>
      <c r="I34" s="82" t="s">
        <v>89</v>
      </c>
      <c r="J34" s="81">
        <v>0</v>
      </c>
      <c r="K34" s="82" t="s">
        <v>89</v>
      </c>
      <c r="L34" s="205"/>
      <c r="M34" s="205"/>
    </row>
    <row r="35" spans="1:13" ht="13.5" hidden="1" outlineLevel="1">
      <c r="A35" s="75" t="s">
        <v>10</v>
      </c>
      <c r="B35" s="81">
        <v>0</v>
      </c>
      <c r="C35" s="82" t="s">
        <v>89</v>
      </c>
      <c r="D35" s="81">
        <v>0</v>
      </c>
      <c r="E35" s="82" t="s">
        <v>89</v>
      </c>
      <c r="F35" s="81">
        <v>149</v>
      </c>
      <c r="G35" s="82">
        <f t="shared" si="8"/>
        <v>0.23217763926762758</v>
      </c>
      <c r="H35" s="81">
        <v>0</v>
      </c>
      <c r="I35" s="82" t="s">
        <v>89</v>
      </c>
      <c r="J35" s="81">
        <v>0</v>
      </c>
      <c r="K35" s="82" t="s">
        <v>89</v>
      </c>
      <c r="L35" s="205"/>
      <c r="M35" s="205"/>
    </row>
    <row r="36" spans="1:13" ht="13.5" hidden="1" outlineLevel="1">
      <c r="A36" s="75" t="s">
        <v>47</v>
      </c>
      <c r="B36" s="81">
        <v>0</v>
      </c>
      <c r="C36" s="82" t="s">
        <v>89</v>
      </c>
      <c r="D36" s="81">
        <v>0</v>
      </c>
      <c r="E36" s="82" t="s">
        <v>89</v>
      </c>
      <c r="F36" s="81">
        <v>489</v>
      </c>
      <c r="G36" s="82">
        <f t="shared" si="8"/>
        <v>0.76197896377093877</v>
      </c>
      <c r="H36" s="81">
        <v>0</v>
      </c>
      <c r="I36" s="82" t="s">
        <v>89</v>
      </c>
      <c r="J36" s="81">
        <v>0</v>
      </c>
      <c r="K36" s="82" t="s">
        <v>89</v>
      </c>
      <c r="L36" s="205"/>
      <c r="M36" s="205"/>
    </row>
    <row r="37" spans="1:13" ht="13.5" hidden="1" outlineLevel="1">
      <c r="A37" s="75" t="s">
        <v>95</v>
      </c>
      <c r="B37" s="81">
        <v>0</v>
      </c>
      <c r="C37" s="82" t="s">
        <v>89</v>
      </c>
      <c r="D37" s="81">
        <v>0</v>
      </c>
      <c r="E37" s="82" t="s">
        <v>89</v>
      </c>
      <c r="F37" s="81">
        <v>0</v>
      </c>
      <c r="G37" s="82">
        <f t="shared" si="8"/>
        <v>0</v>
      </c>
      <c r="H37" s="81">
        <v>0</v>
      </c>
      <c r="I37" s="82" t="s">
        <v>89</v>
      </c>
      <c r="J37" s="81">
        <v>702</v>
      </c>
      <c r="K37" s="82">
        <f t="shared" si="5"/>
        <v>0.82294878257505599</v>
      </c>
      <c r="L37" s="205"/>
      <c r="M37" s="205"/>
    </row>
    <row r="38" spans="1:13" ht="13.5" hidden="1" outlineLevel="1">
      <c r="A38" s="75" t="s">
        <v>96</v>
      </c>
      <c r="B38" s="81">
        <v>0</v>
      </c>
      <c r="C38" s="82" t="s">
        <v>89</v>
      </c>
      <c r="D38" s="81">
        <v>0</v>
      </c>
      <c r="E38" s="82" t="s">
        <v>89</v>
      </c>
      <c r="F38" s="81">
        <v>0</v>
      </c>
      <c r="G38" s="82">
        <f t="shared" si="8"/>
        <v>0</v>
      </c>
      <c r="H38" s="81">
        <v>0</v>
      </c>
      <c r="I38" s="82" t="s">
        <v>89</v>
      </c>
      <c r="J38" s="81">
        <v>428</v>
      </c>
      <c r="K38" s="82">
        <f t="shared" si="5"/>
        <v>0.50174085319390882</v>
      </c>
      <c r="L38" s="205"/>
      <c r="M38" s="205"/>
    </row>
    <row r="39" spans="1:13" s="18" customFormat="1" ht="15.75" hidden="1" customHeight="1" outlineLevel="1" collapsed="1">
      <c r="A39" s="211" t="s">
        <v>243</v>
      </c>
      <c r="B39" s="211"/>
      <c r="C39" s="17"/>
      <c r="D39" s="16"/>
      <c r="E39" s="17"/>
      <c r="F39" s="16"/>
      <c r="G39" s="17"/>
      <c r="H39" s="16"/>
      <c r="I39" s="17"/>
      <c r="J39" s="16"/>
      <c r="K39" s="17"/>
    </row>
    <row r="40" spans="1:13" s="44" customFormat="1" ht="9" customHeight="1" collapsed="1">
      <c r="A40" s="269"/>
      <c r="B40" s="270"/>
      <c r="C40" s="47"/>
      <c r="D40" s="47"/>
    </row>
    <row r="41" spans="1:13" ht="17.25" customHeight="1">
      <c r="A41" s="80" t="s">
        <v>297</v>
      </c>
    </row>
    <row r="68" spans="1:1" ht="2.25" customHeight="1"/>
    <row r="69" spans="1:1" ht="2.25" customHeight="1"/>
    <row r="70" spans="1:1" ht="2.25" customHeight="1"/>
    <row r="79" spans="1:1" ht="9.75" customHeight="1"/>
    <row r="80" spans="1:1" ht="18.75" customHeight="1">
      <c r="A80" s="80" t="s">
        <v>715</v>
      </c>
    </row>
    <row r="81" spans="1:1" ht="12.75" customHeight="1">
      <c r="A81" s="80" t="s">
        <v>805</v>
      </c>
    </row>
  </sheetData>
  <mergeCells count="6">
    <mergeCell ref="A3:A4"/>
    <mergeCell ref="D3:E3"/>
    <mergeCell ref="F3:G3"/>
    <mergeCell ref="H3:I3"/>
    <mergeCell ref="J3:K3"/>
    <mergeCell ref="B3:C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52"/>
  <sheetViews>
    <sheetView showGridLines="0" view="pageLayout" zoomScaleNormal="100" zoomScaleSheetLayoutView="100" workbookViewId="0">
      <selection sqref="A1:XFD2"/>
    </sheetView>
  </sheetViews>
  <sheetFormatPr baseColWidth="10" defaultRowHeight="13.5" outlineLevelCol="1"/>
  <cols>
    <col min="1" max="1" width="13.85546875" style="19" customWidth="1"/>
    <col min="2" max="2" width="5.85546875" style="19" customWidth="1"/>
    <col min="3" max="3" width="4.28515625" style="19" customWidth="1"/>
    <col min="4" max="4" width="4" style="19" customWidth="1"/>
    <col min="5" max="5" width="5.85546875" style="19" customWidth="1"/>
    <col min="6" max="6" width="4.28515625" style="19" customWidth="1"/>
    <col min="7" max="7" width="4" style="19" customWidth="1"/>
    <col min="8" max="8" width="5.85546875" style="19" customWidth="1"/>
    <col min="9" max="9" width="4.28515625" style="19" customWidth="1"/>
    <col min="10" max="10" width="4" style="19" customWidth="1"/>
    <col min="11" max="11" width="5.85546875" style="19" customWidth="1"/>
    <col min="12" max="12" width="4.28515625" style="19" customWidth="1"/>
    <col min="13" max="13" width="4" style="19" customWidth="1"/>
    <col min="14" max="14" width="5.85546875" style="19" customWidth="1"/>
    <col min="15" max="15" width="4.28515625" style="19" customWidth="1"/>
    <col min="16" max="16" width="4" style="19" customWidth="1"/>
    <col min="17" max="18" width="11.42578125" style="96" hidden="1" customWidth="1" outlineLevel="1"/>
    <col min="19" max="19" width="11.42578125" style="19" collapsed="1"/>
    <col min="20" max="252" width="11.42578125" style="19"/>
    <col min="253" max="253" width="18.85546875" style="19" customWidth="1"/>
    <col min="254" max="260" width="9.5703125" style="19" customWidth="1"/>
    <col min="261" max="508" width="11.42578125" style="19"/>
    <col min="509" max="509" width="18.85546875" style="19" customWidth="1"/>
    <col min="510" max="516" width="9.5703125" style="19" customWidth="1"/>
    <col min="517" max="764" width="11.42578125" style="19"/>
    <col min="765" max="765" width="18.85546875" style="19" customWidth="1"/>
    <col min="766" max="772" width="9.5703125" style="19" customWidth="1"/>
    <col min="773" max="1020" width="11.42578125" style="19"/>
    <col min="1021" max="1021" width="18.85546875" style="19" customWidth="1"/>
    <col min="1022" max="1028" width="9.5703125" style="19" customWidth="1"/>
    <col min="1029" max="1276" width="11.42578125" style="19"/>
    <col min="1277" max="1277" width="18.85546875" style="19" customWidth="1"/>
    <col min="1278" max="1284" width="9.5703125" style="19" customWidth="1"/>
    <col min="1285" max="1532" width="11.42578125" style="19"/>
    <col min="1533" max="1533" width="18.85546875" style="19" customWidth="1"/>
    <col min="1534" max="1540" width="9.5703125" style="19" customWidth="1"/>
    <col min="1541" max="1788" width="11.42578125" style="19"/>
    <col min="1789" max="1789" width="18.85546875" style="19" customWidth="1"/>
    <col min="1790" max="1796" width="9.5703125" style="19" customWidth="1"/>
    <col min="1797" max="2044" width="11.42578125" style="19"/>
    <col min="2045" max="2045" width="18.85546875" style="19" customWidth="1"/>
    <col min="2046" max="2052" width="9.5703125" style="19" customWidth="1"/>
    <col min="2053" max="2300" width="11.42578125" style="19"/>
    <col min="2301" max="2301" width="18.85546875" style="19" customWidth="1"/>
    <col min="2302" max="2308" width="9.5703125" style="19" customWidth="1"/>
    <col min="2309" max="2556" width="11.42578125" style="19"/>
    <col min="2557" max="2557" width="18.85546875" style="19" customWidth="1"/>
    <col min="2558" max="2564" width="9.5703125" style="19" customWidth="1"/>
    <col min="2565" max="2812" width="11.42578125" style="19"/>
    <col min="2813" max="2813" width="18.85546875" style="19" customWidth="1"/>
    <col min="2814" max="2820" width="9.5703125" style="19" customWidth="1"/>
    <col min="2821" max="3068" width="11.42578125" style="19"/>
    <col min="3069" max="3069" width="18.85546875" style="19" customWidth="1"/>
    <col min="3070" max="3076" width="9.5703125" style="19" customWidth="1"/>
    <col min="3077" max="3324" width="11.42578125" style="19"/>
    <col min="3325" max="3325" width="18.85546875" style="19" customWidth="1"/>
    <col min="3326" max="3332" width="9.5703125" style="19" customWidth="1"/>
    <col min="3333" max="3580" width="11.42578125" style="19"/>
    <col min="3581" max="3581" width="18.85546875" style="19" customWidth="1"/>
    <col min="3582" max="3588" width="9.5703125" style="19" customWidth="1"/>
    <col min="3589" max="3836" width="11.42578125" style="19"/>
    <col min="3837" max="3837" width="18.85546875" style="19" customWidth="1"/>
    <col min="3838" max="3844" width="9.5703125" style="19" customWidth="1"/>
    <col min="3845" max="4092" width="11.42578125" style="19"/>
    <col min="4093" max="4093" width="18.85546875" style="19" customWidth="1"/>
    <col min="4094" max="4100" width="9.5703125" style="19" customWidth="1"/>
    <col min="4101" max="4348" width="11.42578125" style="19"/>
    <col min="4349" max="4349" width="18.85546875" style="19" customWidth="1"/>
    <col min="4350" max="4356" width="9.5703125" style="19" customWidth="1"/>
    <col min="4357" max="4604" width="11.42578125" style="19"/>
    <col min="4605" max="4605" width="18.85546875" style="19" customWidth="1"/>
    <col min="4606" max="4612" width="9.5703125" style="19" customWidth="1"/>
    <col min="4613" max="4860" width="11.42578125" style="19"/>
    <col min="4861" max="4861" width="18.85546875" style="19" customWidth="1"/>
    <col min="4862" max="4868" width="9.5703125" style="19" customWidth="1"/>
    <col min="4869" max="5116" width="11.42578125" style="19"/>
    <col min="5117" max="5117" width="18.85546875" style="19" customWidth="1"/>
    <col min="5118" max="5124" width="9.5703125" style="19" customWidth="1"/>
    <col min="5125" max="5372" width="11.42578125" style="19"/>
    <col min="5373" max="5373" width="18.85546875" style="19" customWidth="1"/>
    <col min="5374" max="5380" width="9.5703125" style="19" customWidth="1"/>
    <col min="5381" max="5628" width="11.42578125" style="19"/>
    <col min="5629" max="5629" width="18.85546875" style="19" customWidth="1"/>
    <col min="5630" max="5636" width="9.5703125" style="19" customWidth="1"/>
    <col min="5637" max="5884" width="11.42578125" style="19"/>
    <col min="5885" max="5885" width="18.85546875" style="19" customWidth="1"/>
    <col min="5886" max="5892" width="9.5703125" style="19" customWidth="1"/>
    <col min="5893" max="6140" width="11.42578125" style="19"/>
    <col min="6141" max="6141" width="18.85546875" style="19" customWidth="1"/>
    <col min="6142" max="6148" width="9.5703125" style="19" customWidth="1"/>
    <col min="6149" max="6396" width="11.42578125" style="19"/>
    <col min="6397" max="6397" width="18.85546875" style="19" customWidth="1"/>
    <col min="6398" max="6404" width="9.5703125" style="19" customWidth="1"/>
    <col min="6405" max="6652" width="11.42578125" style="19"/>
    <col min="6653" max="6653" width="18.85546875" style="19" customWidth="1"/>
    <col min="6654" max="6660" width="9.5703125" style="19" customWidth="1"/>
    <col min="6661" max="6908" width="11.42578125" style="19"/>
    <col min="6909" max="6909" width="18.85546875" style="19" customWidth="1"/>
    <col min="6910" max="6916" width="9.5703125" style="19" customWidth="1"/>
    <col min="6917" max="7164" width="11.42578125" style="19"/>
    <col min="7165" max="7165" width="18.85546875" style="19" customWidth="1"/>
    <col min="7166" max="7172" width="9.5703125" style="19" customWidth="1"/>
    <col min="7173" max="7420" width="11.42578125" style="19"/>
    <col min="7421" max="7421" width="18.85546875" style="19" customWidth="1"/>
    <col min="7422" max="7428" width="9.5703125" style="19" customWidth="1"/>
    <col min="7429" max="7676" width="11.42578125" style="19"/>
    <col min="7677" max="7677" width="18.85546875" style="19" customWidth="1"/>
    <col min="7678" max="7684" width="9.5703125" style="19" customWidth="1"/>
    <col min="7685" max="7932" width="11.42578125" style="19"/>
    <col min="7933" max="7933" width="18.85546875" style="19" customWidth="1"/>
    <col min="7934" max="7940" width="9.5703125" style="19" customWidth="1"/>
    <col min="7941" max="8188" width="11.42578125" style="19"/>
    <col min="8189" max="8189" width="18.85546875" style="19" customWidth="1"/>
    <col min="8190" max="8196" width="9.5703125" style="19" customWidth="1"/>
    <col min="8197" max="8444" width="11.42578125" style="19"/>
    <col min="8445" max="8445" width="18.85546875" style="19" customWidth="1"/>
    <col min="8446" max="8452" width="9.5703125" style="19" customWidth="1"/>
    <col min="8453" max="8700" width="11.42578125" style="19"/>
    <col min="8701" max="8701" width="18.85546875" style="19" customWidth="1"/>
    <col min="8702" max="8708" width="9.5703125" style="19" customWidth="1"/>
    <col min="8709" max="8956" width="11.42578125" style="19"/>
    <col min="8957" max="8957" width="18.85546875" style="19" customWidth="1"/>
    <col min="8958" max="8964" width="9.5703125" style="19" customWidth="1"/>
    <col min="8965" max="9212" width="11.42578125" style="19"/>
    <col min="9213" max="9213" width="18.85546875" style="19" customWidth="1"/>
    <col min="9214" max="9220" width="9.5703125" style="19" customWidth="1"/>
    <col min="9221" max="9468" width="11.42578125" style="19"/>
    <col min="9469" max="9469" width="18.85546875" style="19" customWidth="1"/>
    <col min="9470" max="9476" width="9.5703125" style="19" customWidth="1"/>
    <col min="9477" max="9724" width="11.42578125" style="19"/>
    <col min="9725" max="9725" width="18.85546875" style="19" customWidth="1"/>
    <col min="9726" max="9732" width="9.5703125" style="19" customWidth="1"/>
    <col min="9733" max="9980" width="11.42578125" style="19"/>
    <col min="9981" max="9981" width="18.85546875" style="19" customWidth="1"/>
    <col min="9982" max="9988" width="9.5703125" style="19" customWidth="1"/>
    <col min="9989" max="10236" width="11.42578125" style="19"/>
    <col min="10237" max="10237" width="18.85546875" style="19" customWidth="1"/>
    <col min="10238" max="10244" width="9.5703125" style="19" customWidth="1"/>
    <col min="10245" max="10492" width="11.42578125" style="19"/>
    <col min="10493" max="10493" width="18.85546875" style="19" customWidth="1"/>
    <col min="10494" max="10500" width="9.5703125" style="19" customWidth="1"/>
    <col min="10501" max="10748" width="11.42578125" style="19"/>
    <col min="10749" max="10749" width="18.85546875" style="19" customWidth="1"/>
    <col min="10750" max="10756" width="9.5703125" style="19" customWidth="1"/>
    <col min="10757" max="11004" width="11.42578125" style="19"/>
    <col min="11005" max="11005" width="18.85546875" style="19" customWidth="1"/>
    <col min="11006" max="11012" width="9.5703125" style="19" customWidth="1"/>
    <col min="11013" max="11260" width="11.42578125" style="19"/>
    <col min="11261" max="11261" width="18.85546875" style="19" customWidth="1"/>
    <col min="11262" max="11268" width="9.5703125" style="19" customWidth="1"/>
    <col min="11269" max="11516" width="11.42578125" style="19"/>
    <col min="11517" max="11517" width="18.85546875" style="19" customWidth="1"/>
    <col min="11518" max="11524" width="9.5703125" style="19" customWidth="1"/>
    <col min="11525" max="11772" width="11.42578125" style="19"/>
    <col min="11773" max="11773" width="18.85546875" style="19" customWidth="1"/>
    <col min="11774" max="11780" width="9.5703125" style="19" customWidth="1"/>
    <col min="11781" max="12028" width="11.42578125" style="19"/>
    <col min="12029" max="12029" width="18.85546875" style="19" customWidth="1"/>
    <col min="12030" max="12036" width="9.5703125" style="19" customWidth="1"/>
    <col min="12037" max="12284" width="11.42578125" style="19"/>
    <col min="12285" max="12285" width="18.85546875" style="19" customWidth="1"/>
    <col min="12286" max="12292" width="9.5703125" style="19" customWidth="1"/>
    <col min="12293" max="12540" width="11.42578125" style="19"/>
    <col min="12541" max="12541" width="18.85546875" style="19" customWidth="1"/>
    <col min="12542" max="12548" width="9.5703125" style="19" customWidth="1"/>
    <col min="12549" max="12796" width="11.42578125" style="19"/>
    <col min="12797" max="12797" width="18.85546875" style="19" customWidth="1"/>
    <col min="12798" max="12804" width="9.5703125" style="19" customWidth="1"/>
    <col min="12805" max="13052" width="11.42578125" style="19"/>
    <col min="13053" max="13053" width="18.85546875" style="19" customWidth="1"/>
    <col min="13054" max="13060" width="9.5703125" style="19" customWidth="1"/>
    <col min="13061" max="13308" width="11.42578125" style="19"/>
    <col min="13309" max="13309" width="18.85546875" style="19" customWidth="1"/>
    <col min="13310" max="13316" width="9.5703125" style="19" customWidth="1"/>
    <col min="13317" max="13564" width="11.42578125" style="19"/>
    <col min="13565" max="13565" width="18.85546875" style="19" customWidth="1"/>
    <col min="13566" max="13572" width="9.5703125" style="19" customWidth="1"/>
    <col min="13573" max="13820" width="11.42578125" style="19"/>
    <col min="13821" max="13821" width="18.85546875" style="19" customWidth="1"/>
    <col min="13822" max="13828" width="9.5703125" style="19" customWidth="1"/>
    <col min="13829" max="14076" width="11.42578125" style="19"/>
    <col min="14077" max="14077" width="18.85546875" style="19" customWidth="1"/>
    <col min="14078" max="14084" width="9.5703125" style="19" customWidth="1"/>
    <col min="14085" max="14332" width="11.42578125" style="19"/>
    <col min="14333" max="14333" width="18.85546875" style="19" customWidth="1"/>
    <col min="14334" max="14340" width="9.5703125" style="19" customWidth="1"/>
    <col min="14341" max="14588" width="11.42578125" style="19"/>
    <col min="14589" max="14589" width="18.85546875" style="19" customWidth="1"/>
    <col min="14590" max="14596" width="9.5703125" style="19" customWidth="1"/>
    <col min="14597" max="14844" width="11.42578125" style="19"/>
    <col min="14845" max="14845" width="18.85546875" style="19" customWidth="1"/>
    <col min="14846" max="14852" width="9.5703125" style="19" customWidth="1"/>
    <col min="14853" max="15100" width="11.42578125" style="19"/>
    <col min="15101" max="15101" width="18.85546875" style="19" customWidth="1"/>
    <col min="15102" max="15108" width="9.5703125" style="19" customWidth="1"/>
    <col min="15109" max="15356" width="11.42578125" style="19"/>
    <col min="15357" max="15357" width="18.85546875" style="19" customWidth="1"/>
    <col min="15358" max="15364" width="9.5703125" style="19" customWidth="1"/>
    <col min="15365" max="15612" width="11.42578125" style="19"/>
    <col min="15613" max="15613" width="18.85546875" style="19" customWidth="1"/>
    <col min="15614" max="15620" width="9.5703125" style="19" customWidth="1"/>
    <col min="15621" max="15868" width="11.42578125" style="19"/>
    <col min="15869" max="15869" width="18.85546875" style="19" customWidth="1"/>
    <col min="15870" max="15876" width="9.5703125" style="19" customWidth="1"/>
    <col min="15877" max="16124" width="11.42578125" style="19"/>
    <col min="16125" max="16125" width="18.85546875" style="19" customWidth="1"/>
    <col min="16126" max="16132" width="9.5703125" style="19" customWidth="1"/>
    <col min="16133" max="16384" width="11.42578125" style="19"/>
  </cols>
  <sheetData>
    <row r="1" spans="1:18" s="3" customFormat="1" ht="22.15" customHeight="1">
      <c r="A1" s="97" t="str">
        <f>CONCATENATE(Inhalt_K12!B27,"   ",Inhalt_K12!C27)</f>
        <v>1202   Kommunalwahl 2003 - 2023 nach der Sitzverteilung in der Bürgerschaft</v>
      </c>
      <c r="B1" s="1"/>
      <c r="C1" s="1"/>
      <c r="D1" s="2"/>
      <c r="E1" s="2"/>
      <c r="F1" s="2"/>
      <c r="G1" s="2"/>
      <c r="H1" s="2"/>
      <c r="I1" s="2"/>
    </row>
    <row r="2" spans="1:18" s="14" customFormat="1" ht="6" customHeight="1">
      <c r="A2" s="12"/>
      <c r="B2" s="13"/>
      <c r="C2" s="13"/>
      <c r="D2" s="13"/>
      <c r="E2" s="13"/>
      <c r="F2" s="13"/>
      <c r="G2" s="13"/>
      <c r="H2" s="13"/>
      <c r="I2" s="13"/>
      <c r="J2" s="13"/>
      <c r="K2" s="21"/>
      <c r="L2" s="21"/>
      <c r="M2" s="21"/>
      <c r="N2" s="22"/>
    </row>
    <row r="3" spans="1:18" s="86" customFormat="1" ht="18.75" customHeight="1">
      <c r="A3" s="500" t="s">
        <v>97</v>
      </c>
      <c r="B3" s="502">
        <v>2023</v>
      </c>
      <c r="C3" s="503"/>
      <c r="D3" s="504"/>
      <c r="E3" s="502">
        <v>2018</v>
      </c>
      <c r="F3" s="503"/>
      <c r="G3" s="504"/>
      <c r="H3" s="102">
        <v>2013</v>
      </c>
      <c r="I3" s="103"/>
      <c r="J3" s="103"/>
      <c r="K3" s="102">
        <v>2008</v>
      </c>
      <c r="L3" s="103"/>
      <c r="M3" s="103"/>
      <c r="N3" s="502">
        <v>2003</v>
      </c>
      <c r="O3" s="503"/>
      <c r="P3" s="503"/>
    </row>
    <row r="4" spans="1:18" s="86" customFormat="1" ht="18.75" customHeight="1">
      <c r="A4" s="501"/>
      <c r="B4" s="104" t="s">
        <v>98</v>
      </c>
      <c r="C4" s="104" t="s">
        <v>99</v>
      </c>
      <c r="D4" s="104" t="s">
        <v>100</v>
      </c>
      <c r="E4" s="104" t="s">
        <v>98</v>
      </c>
      <c r="F4" s="104" t="s">
        <v>99</v>
      </c>
      <c r="G4" s="104" t="s">
        <v>100</v>
      </c>
      <c r="H4" s="104" t="s">
        <v>98</v>
      </c>
      <c r="I4" s="104" t="s">
        <v>99</v>
      </c>
      <c r="J4" s="104" t="s">
        <v>100</v>
      </c>
      <c r="K4" s="104" t="s">
        <v>98</v>
      </c>
      <c r="L4" s="104" t="s">
        <v>99</v>
      </c>
      <c r="M4" s="104" t="s">
        <v>100</v>
      </c>
      <c r="N4" s="104" t="s">
        <v>98</v>
      </c>
      <c r="O4" s="104" t="s">
        <v>99</v>
      </c>
      <c r="P4" s="104" t="s">
        <v>100</v>
      </c>
    </row>
    <row r="5" spans="1:18" s="93" customFormat="1" ht="20.25" customHeight="1">
      <c r="A5" s="87" t="s">
        <v>20</v>
      </c>
      <c r="B5" s="88">
        <v>12</v>
      </c>
      <c r="C5" s="88">
        <v>6</v>
      </c>
      <c r="D5" s="89">
        <v>6</v>
      </c>
      <c r="E5" s="89">
        <v>12</v>
      </c>
      <c r="F5" s="88">
        <v>8</v>
      </c>
      <c r="G5" s="89">
        <v>4</v>
      </c>
      <c r="H5" s="90">
        <v>16</v>
      </c>
      <c r="I5" s="90">
        <v>7</v>
      </c>
      <c r="J5" s="90">
        <v>9</v>
      </c>
      <c r="K5" s="90">
        <f t="shared" ref="K5:K12" si="0">L5+M5</f>
        <v>15</v>
      </c>
      <c r="L5" s="90">
        <v>7</v>
      </c>
      <c r="M5" s="90">
        <v>8</v>
      </c>
      <c r="N5" s="91">
        <v>27</v>
      </c>
      <c r="O5" s="91">
        <v>27</v>
      </c>
      <c r="P5" s="92">
        <v>0</v>
      </c>
      <c r="Q5" s="93" t="s">
        <v>782</v>
      </c>
    </row>
    <row r="6" spans="1:18" s="71" customFormat="1" ht="15" customHeight="1">
      <c r="A6" s="75" t="s">
        <v>74</v>
      </c>
      <c r="B6" s="85">
        <v>11</v>
      </c>
      <c r="C6" s="94">
        <v>10</v>
      </c>
      <c r="D6" s="94">
        <v>1</v>
      </c>
      <c r="E6" s="94">
        <v>14</v>
      </c>
      <c r="F6" s="94">
        <v>14</v>
      </c>
      <c r="G6" s="94">
        <v>0</v>
      </c>
      <c r="H6" s="92">
        <v>16</v>
      </c>
      <c r="I6" s="92">
        <v>15</v>
      </c>
      <c r="J6" s="92">
        <v>1</v>
      </c>
      <c r="K6" s="92">
        <f t="shared" si="0"/>
        <v>18</v>
      </c>
      <c r="L6" s="92">
        <v>18</v>
      </c>
      <c r="M6" s="95">
        <v>0</v>
      </c>
      <c r="N6" s="92">
        <v>17</v>
      </c>
      <c r="O6" s="92">
        <v>0</v>
      </c>
      <c r="P6" s="92">
        <v>17</v>
      </c>
      <c r="Q6" s="482" t="s">
        <v>74</v>
      </c>
      <c r="R6" s="94">
        <v>14</v>
      </c>
    </row>
    <row r="7" spans="1:18" s="71" customFormat="1" ht="15" customHeight="1">
      <c r="A7" s="75" t="s">
        <v>49</v>
      </c>
      <c r="B7" s="85">
        <v>11</v>
      </c>
      <c r="C7" s="94">
        <v>9</v>
      </c>
      <c r="D7" s="94">
        <v>2</v>
      </c>
      <c r="E7" s="94">
        <v>8</v>
      </c>
      <c r="F7" s="94">
        <v>3</v>
      </c>
      <c r="G7" s="94">
        <v>5</v>
      </c>
      <c r="H7" s="92">
        <v>8</v>
      </c>
      <c r="I7" s="92">
        <v>3</v>
      </c>
      <c r="J7" s="92">
        <v>5</v>
      </c>
      <c r="K7" s="92">
        <f>L7+M7</f>
        <v>7</v>
      </c>
      <c r="L7" s="92">
        <v>2</v>
      </c>
      <c r="M7" s="95">
        <v>5</v>
      </c>
      <c r="N7" s="92">
        <v>4</v>
      </c>
      <c r="O7" s="92">
        <v>0</v>
      </c>
      <c r="P7" s="92">
        <v>4</v>
      </c>
      <c r="Q7" s="482" t="s">
        <v>20</v>
      </c>
      <c r="R7" s="483">
        <v>12</v>
      </c>
    </row>
    <row r="8" spans="1:18" s="71" customFormat="1" ht="15" customHeight="1">
      <c r="A8" s="75" t="s">
        <v>5</v>
      </c>
      <c r="B8" s="85">
        <v>4</v>
      </c>
      <c r="C8" s="94">
        <v>0</v>
      </c>
      <c r="D8" s="94">
        <v>4</v>
      </c>
      <c r="E8" s="94">
        <v>3</v>
      </c>
      <c r="F8" s="94">
        <v>0</v>
      </c>
      <c r="G8" s="94">
        <v>3</v>
      </c>
      <c r="H8" s="92">
        <v>0</v>
      </c>
      <c r="I8" s="92">
        <v>0</v>
      </c>
      <c r="J8" s="92">
        <v>0</v>
      </c>
      <c r="K8" s="92">
        <v>0</v>
      </c>
      <c r="L8" s="92">
        <v>0</v>
      </c>
      <c r="M8" s="92">
        <v>0</v>
      </c>
      <c r="N8" s="92">
        <v>0</v>
      </c>
      <c r="O8" s="92">
        <v>0</v>
      </c>
      <c r="P8" s="92">
        <v>0</v>
      </c>
      <c r="Q8" s="482" t="s">
        <v>49</v>
      </c>
      <c r="R8" s="94">
        <v>8</v>
      </c>
    </row>
    <row r="9" spans="1:18" s="71" customFormat="1" ht="15" customHeight="1">
      <c r="A9" s="75" t="s">
        <v>43</v>
      </c>
      <c r="B9" s="85">
        <v>3</v>
      </c>
      <c r="C9" s="94">
        <v>0</v>
      </c>
      <c r="D9" s="94">
        <v>3</v>
      </c>
      <c r="E9" s="94">
        <v>2</v>
      </c>
      <c r="F9" s="94">
        <v>0</v>
      </c>
      <c r="G9" s="94">
        <v>2</v>
      </c>
      <c r="H9" s="92">
        <v>2</v>
      </c>
      <c r="I9" s="92">
        <v>0</v>
      </c>
      <c r="J9" s="92">
        <v>2</v>
      </c>
      <c r="K9" s="92">
        <f t="shared" si="0"/>
        <v>5</v>
      </c>
      <c r="L9" s="92">
        <v>0</v>
      </c>
      <c r="M9" s="95">
        <v>5</v>
      </c>
      <c r="N9" s="92">
        <v>2</v>
      </c>
      <c r="O9" s="92">
        <v>0</v>
      </c>
      <c r="P9" s="92">
        <v>2</v>
      </c>
      <c r="Q9" s="482" t="s">
        <v>93</v>
      </c>
      <c r="R9" s="94">
        <v>4</v>
      </c>
    </row>
    <row r="10" spans="1:18" s="71" customFormat="1" ht="15" customHeight="1">
      <c r="A10" s="75" t="s">
        <v>29</v>
      </c>
      <c r="B10" s="85">
        <v>2</v>
      </c>
      <c r="C10" s="94">
        <v>0</v>
      </c>
      <c r="D10" s="94">
        <v>2</v>
      </c>
      <c r="E10" s="94">
        <v>2</v>
      </c>
      <c r="F10" s="94">
        <v>0</v>
      </c>
      <c r="G10" s="94">
        <v>2</v>
      </c>
      <c r="H10" s="92">
        <v>2</v>
      </c>
      <c r="I10" s="92">
        <v>0</v>
      </c>
      <c r="J10" s="92">
        <v>2</v>
      </c>
      <c r="K10" s="92">
        <f t="shared" si="0"/>
        <v>7</v>
      </c>
      <c r="L10" s="92">
        <v>0</v>
      </c>
      <c r="M10" s="95">
        <v>7</v>
      </c>
      <c r="N10" s="92">
        <v>0</v>
      </c>
      <c r="O10" s="92">
        <v>0</v>
      </c>
      <c r="P10" s="92">
        <v>0</v>
      </c>
      <c r="Q10" s="482" t="s">
        <v>5</v>
      </c>
      <c r="R10" s="94">
        <v>3</v>
      </c>
    </row>
    <row r="11" spans="1:18" s="71" customFormat="1" ht="15" customHeight="1">
      <c r="A11" s="75" t="s">
        <v>46</v>
      </c>
      <c r="B11" s="85">
        <v>1</v>
      </c>
      <c r="C11" s="94">
        <v>0</v>
      </c>
      <c r="D11" s="94">
        <v>1</v>
      </c>
      <c r="E11" s="94">
        <v>1</v>
      </c>
      <c r="F11" s="94">
        <v>0</v>
      </c>
      <c r="G11" s="94">
        <v>1</v>
      </c>
      <c r="H11" s="92">
        <v>1</v>
      </c>
      <c r="I11" s="92">
        <v>0</v>
      </c>
      <c r="J11" s="92">
        <v>1</v>
      </c>
      <c r="K11" s="92">
        <v>0</v>
      </c>
      <c r="L11" s="92">
        <v>0</v>
      </c>
      <c r="M11" s="92">
        <v>0</v>
      </c>
      <c r="N11" s="92">
        <v>0</v>
      </c>
      <c r="O11" s="92">
        <v>0</v>
      </c>
      <c r="P11" s="92">
        <v>0</v>
      </c>
      <c r="Q11" s="482" t="s">
        <v>43</v>
      </c>
      <c r="R11" s="94">
        <v>2</v>
      </c>
    </row>
    <row r="12" spans="1:18" s="71" customFormat="1" ht="15" customHeight="1">
      <c r="A12" s="75" t="s">
        <v>11</v>
      </c>
      <c r="B12" s="85">
        <v>1</v>
      </c>
      <c r="C12" s="94">
        <v>0</v>
      </c>
      <c r="D12" s="94">
        <v>1</v>
      </c>
      <c r="E12" s="94">
        <v>1</v>
      </c>
      <c r="F12" s="94">
        <v>0</v>
      </c>
      <c r="G12" s="94">
        <v>1</v>
      </c>
      <c r="H12" s="92">
        <v>2</v>
      </c>
      <c r="I12" s="92">
        <v>0</v>
      </c>
      <c r="J12" s="92">
        <v>2</v>
      </c>
      <c r="K12" s="92">
        <f t="shared" si="0"/>
        <v>7</v>
      </c>
      <c r="L12" s="92">
        <v>0</v>
      </c>
      <c r="M12" s="95">
        <v>7</v>
      </c>
      <c r="N12" s="92">
        <v>0</v>
      </c>
      <c r="O12" s="92">
        <v>0</v>
      </c>
      <c r="P12" s="92">
        <v>0</v>
      </c>
      <c r="Q12" s="482" t="s">
        <v>29</v>
      </c>
      <c r="R12" s="94">
        <v>2</v>
      </c>
    </row>
    <row r="13" spans="1:18" s="71" customFormat="1" ht="15" customHeight="1">
      <c r="A13" s="75" t="s">
        <v>30</v>
      </c>
      <c r="B13" s="85">
        <v>1</v>
      </c>
      <c r="C13" s="94">
        <v>0</v>
      </c>
      <c r="D13" s="94">
        <v>1</v>
      </c>
      <c r="E13" s="94">
        <v>1</v>
      </c>
      <c r="F13" s="94">
        <v>0</v>
      </c>
      <c r="G13" s="94">
        <v>1</v>
      </c>
      <c r="H13" s="92">
        <v>1</v>
      </c>
      <c r="I13" s="92">
        <v>0</v>
      </c>
      <c r="J13" s="92">
        <v>1</v>
      </c>
      <c r="K13" s="92">
        <v>0</v>
      </c>
      <c r="L13" s="92">
        <v>0</v>
      </c>
      <c r="M13" s="95">
        <v>0</v>
      </c>
      <c r="N13" s="92">
        <v>0</v>
      </c>
      <c r="O13" s="92">
        <v>0</v>
      </c>
      <c r="P13" s="92">
        <v>0</v>
      </c>
      <c r="Q13" s="482" t="s">
        <v>46</v>
      </c>
      <c r="R13" s="94">
        <v>1</v>
      </c>
    </row>
    <row r="14" spans="1:18" s="71" customFormat="1" ht="15" customHeight="1">
      <c r="A14" s="75" t="s">
        <v>93</v>
      </c>
      <c r="B14" s="85">
        <v>1</v>
      </c>
      <c r="C14" s="94">
        <v>0</v>
      </c>
      <c r="D14" s="94">
        <v>1</v>
      </c>
      <c r="E14" s="94">
        <v>4</v>
      </c>
      <c r="F14" s="94">
        <v>0</v>
      </c>
      <c r="G14" s="94">
        <v>4</v>
      </c>
      <c r="H14" s="92">
        <v>0</v>
      </c>
      <c r="I14" s="92">
        <v>0</v>
      </c>
      <c r="J14" s="92">
        <v>0</v>
      </c>
      <c r="K14" s="92">
        <v>0</v>
      </c>
      <c r="L14" s="92">
        <v>0</v>
      </c>
      <c r="M14" s="92">
        <v>0</v>
      </c>
      <c r="N14" s="92">
        <v>0</v>
      </c>
      <c r="O14" s="92">
        <v>0</v>
      </c>
      <c r="P14" s="92">
        <v>0</v>
      </c>
      <c r="Q14" s="482" t="s">
        <v>11</v>
      </c>
      <c r="R14" s="94">
        <v>1</v>
      </c>
    </row>
    <row r="15" spans="1:18" s="71" customFormat="1" ht="15" customHeight="1">
      <c r="A15" s="75" t="s">
        <v>94</v>
      </c>
      <c r="B15" s="85">
        <v>1</v>
      </c>
      <c r="C15" s="94">
        <v>0</v>
      </c>
      <c r="D15" s="94">
        <v>1</v>
      </c>
      <c r="E15" s="94">
        <v>1</v>
      </c>
      <c r="F15" s="94">
        <v>0</v>
      </c>
      <c r="G15" s="94">
        <v>1</v>
      </c>
      <c r="H15" s="92">
        <v>0</v>
      </c>
      <c r="I15" s="92">
        <v>0</v>
      </c>
      <c r="J15" s="92">
        <v>0</v>
      </c>
      <c r="K15" s="92">
        <v>0</v>
      </c>
      <c r="L15" s="92">
        <v>0</v>
      </c>
      <c r="M15" s="92">
        <v>0</v>
      </c>
      <c r="N15" s="92">
        <v>0</v>
      </c>
      <c r="O15" s="92">
        <v>0</v>
      </c>
      <c r="P15" s="92">
        <v>0</v>
      </c>
      <c r="Q15" s="482" t="s">
        <v>30</v>
      </c>
      <c r="R15" s="94">
        <v>1</v>
      </c>
    </row>
    <row r="16" spans="1:18" s="71" customFormat="1" ht="15" customHeight="1">
      <c r="A16" s="75" t="s">
        <v>81</v>
      </c>
      <c r="B16" s="94">
        <v>1</v>
      </c>
      <c r="C16" s="94">
        <v>0</v>
      </c>
      <c r="D16" s="94">
        <v>1</v>
      </c>
      <c r="E16" s="94">
        <v>0</v>
      </c>
      <c r="F16" s="94">
        <v>0</v>
      </c>
      <c r="G16" s="94">
        <v>0</v>
      </c>
      <c r="H16" s="94">
        <v>0</v>
      </c>
      <c r="I16" s="94">
        <v>0</v>
      </c>
      <c r="J16" s="94">
        <v>0</v>
      </c>
      <c r="K16" s="94">
        <v>0</v>
      </c>
      <c r="L16" s="94">
        <v>0</v>
      </c>
      <c r="M16" s="94">
        <v>0</v>
      </c>
      <c r="N16" s="94">
        <v>0</v>
      </c>
      <c r="O16" s="94">
        <v>0</v>
      </c>
      <c r="P16" s="94">
        <v>0</v>
      </c>
      <c r="Q16" s="211" t="s">
        <v>94</v>
      </c>
      <c r="R16" s="94">
        <v>1</v>
      </c>
    </row>
    <row r="17" spans="1:18" s="71" customFormat="1" ht="15" customHeight="1">
      <c r="A17" s="75" t="s">
        <v>66</v>
      </c>
      <c r="B17" s="85">
        <v>0</v>
      </c>
      <c r="C17" s="94">
        <v>0</v>
      </c>
      <c r="D17" s="94">
        <v>0</v>
      </c>
      <c r="E17" s="94">
        <v>0</v>
      </c>
      <c r="F17" s="94">
        <v>0</v>
      </c>
      <c r="G17" s="94">
        <v>0</v>
      </c>
      <c r="H17" s="92">
        <v>1</v>
      </c>
      <c r="I17" s="92">
        <v>0</v>
      </c>
      <c r="J17" s="92">
        <v>1</v>
      </c>
      <c r="K17" s="92">
        <v>0</v>
      </c>
      <c r="L17" s="92">
        <v>0</v>
      </c>
      <c r="M17" s="92">
        <v>0</v>
      </c>
      <c r="N17" s="92">
        <v>0</v>
      </c>
      <c r="O17" s="92">
        <v>0</v>
      </c>
      <c r="P17" s="92">
        <v>0</v>
      </c>
      <c r="R17" s="71">
        <v>49</v>
      </c>
    </row>
    <row r="18" spans="1:18" s="71" customFormat="1" ht="15" customHeight="1">
      <c r="A18" s="75" t="s">
        <v>18</v>
      </c>
      <c r="B18" s="85">
        <v>0</v>
      </c>
      <c r="C18" s="94">
        <v>0</v>
      </c>
      <c r="D18" s="94">
        <v>0</v>
      </c>
      <c r="E18" s="94">
        <v>0</v>
      </c>
      <c r="F18" s="94">
        <v>0</v>
      </c>
      <c r="G18" s="94">
        <v>0</v>
      </c>
      <c r="H18" s="92">
        <f>I18+J18</f>
        <v>0</v>
      </c>
      <c r="I18" s="92">
        <v>0</v>
      </c>
      <c r="J18" s="92">
        <v>0</v>
      </c>
      <c r="K18" s="92">
        <f>L18+M18</f>
        <v>1</v>
      </c>
      <c r="L18" s="92">
        <v>0</v>
      </c>
      <c r="M18" s="95">
        <v>1</v>
      </c>
      <c r="N18" s="92">
        <v>0</v>
      </c>
      <c r="O18" s="92">
        <v>0</v>
      </c>
      <c r="P18" s="92">
        <v>0</v>
      </c>
    </row>
    <row r="19" spans="1:18" s="411" customFormat="1" ht="18" customHeight="1">
      <c r="A19" s="409" t="s">
        <v>811</v>
      </c>
      <c r="B19" s="410">
        <f>SUM(B5:B18)</f>
        <v>49</v>
      </c>
      <c r="C19" s="410">
        <f t="shared" ref="C19:P19" si="1">SUM(C5:C18)</f>
        <v>25</v>
      </c>
      <c r="D19" s="410">
        <f t="shared" si="1"/>
        <v>24</v>
      </c>
      <c r="E19" s="410">
        <f t="shared" si="1"/>
        <v>49</v>
      </c>
      <c r="F19" s="410">
        <f t="shared" si="1"/>
        <v>25</v>
      </c>
      <c r="G19" s="410">
        <f t="shared" si="1"/>
        <v>24</v>
      </c>
      <c r="H19" s="410">
        <f t="shared" si="1"/>
        <v>49</v>
      </c>
      <c r="I19" s="410">
        <f t="shared" si="1"/>
        <v>25</v>
      </c>
      <c r="J19" s="410">
        <f t="shared" si="1"/>
        <v>24</v>
      </c>
      <c r="K19" s="410">
        <f t="shared" si="1"/>
        <v>60</v>
      </c>
      <c r="L19" s="410">
        <f t="shared" si="1"/>
        <v>27</v>
      </c>
      <c r="M19" s="410">
        <f t="shared" si="1"/>
        <v>33</v>
      </c>
      <c r="N19" s="410">
        <f t="shared" si="1"/>
        <v>50</v>
      </c>
      <c r="O19" s="410">
        <f t="shared" si="1"/>
        <v>27</v>
      </c>
      <c r="P19" s="410">
        <f t="shared" si="1"/>
        <v>23</v>
      </c>
    </row>
    <row r="20" spans="1:18" s="44" customFormat="1" ht="9" customHeight="1">
      <c r="A20" s="269"/>
      <c r="B20" s="270"/>
      <c r="C20" s="47"/>
      <c r="D20" s="47"/>
      <c r="Q20" s="418"/>
      <c r="R20" s="418"/>
    </row>
    <row r="21" spans="1:18" s="71" customFormat="1" ht="17.25" customHeight="1" collapsed="1">
      <c r="A21" s="80" t="s">
        <v>297</v>
      </c>
      <c r="B21" s="80"/>
    </row>
    <row r="24" spans="1:18" ht="15">
      <c r="A24" s="101" t="s">
        <v>302</v>
      </c>
    </row>
    <row r="39" spans="1:1" ht="15">
      <c r="A39" s="101" t="s">
        <v>651</v>
      </c>
    </row>
    <row r="52" spans="1:1" ht="34.5" customHeight="1">
      <c r="A52" s="96" t="s">
        <v>298</v>
      </c>
    </row>
  </sheetData>
  <sortState xmlns:xlrd2="http://schemas.microsoft.com/office/spreadsheetml/2017/richdata2" ref="Q6:R16">
    <sortCondition descending="1" ref="R6:R16"/>
  </sortState>
  <mergeCells count="4">
    <mergeCell ref="A3:A4"/>
    <mergeCell ref="E3:G3"/>
    <mergeCell ref="N3:P3"/>
    <mergeCell ref="B3:D3"/>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27"/>
  <sheetViews>
    <sheetView showGridLines="0" view="pageLayout" zoomScaleNormal="100" zoomScaleSheetLayoutView="115" workbookViewId="0">
      <selection sqref="A1:XFD2"/>
    </sheetView>
  </sheetViews>
  <sheetFormatPr baseColWidth="10" defaultRowHeight="9" customHeight="1"/>
  <cols>
    <col min="1" max="1" width="20.85546875" style="271" customWidth="1"/>
    <col min="2" max="2" width="20.85546875" style="270" customWidth="1"/>
    <col min="3" max="4" width="20.85546875" style="47" customWidth="1"/>
    <col min="5" max="169" width="11.42578125" style="44"/>
    <col min="170" max="170" width="10.28515625" style="44" customWidth="1"/>
    <col min="171" max="171" width="11.28515625" style="44" customWidth="1"/>
    <col min="172" max="177" width="10.7109375" style="44" customWidth="1"/>
    <col min="178" max="425" width="11.42578125" style="44"/>
    <col min="426" max="426" width="10.28515625" style="44" customWidth="1"/>
    <col min="427" max="427" width="11.28515625" style="44" customWidth="1"/>
    <col min="428" max="433" width="10.7109375" style="44" customWidth="1"/>
    <col min="434" max="681" width="11.42578125" style="44"/>
    <col min="682" max="682" width="10.28515625" style="44" customWidth="1"/>
    <col min="683" max="683" width="11.28515625" style="44" customWidth="1"/>
    <col min="684" max="689" width="10.7109375" style="44" customWidth="1"/>
    <col min="690" max="937" width="11.42578125" style="44"/>
    <col min="938" max="938" width="10.28515625" style="44" customWidth="1"/>
    <col min="939" max="939" width="11.28515625" style="44" customWidth="1"/>
    <col min="940" max="945" width="10.7109375" style="44" customWidth="1"/>
    <col min="946" max="1193" width="11.42578125" style="44"/>
    <col min="1194" max="1194" width="10.28515625" style="44" customWidth="1"/>
    <col min="1195" max="1195" width="11.28515625" style="44" customWidth="1"/>
    <col min="1196" max="1201" width="10.7109375" style="44" customWidth="1"/>
    <col min="1202" max="1449" width="11.42578125" style="44"/>
    <col min="1450" max="1450" width="10.28515625" style="44" customWidth="1"/>
    <col min="1451" max="1451" width="11.28515625" style="44" customWidth="1"/>
    <col min="1452" max="1457" width="10.7109375" style="44" customWidth="1"/>
    <col min="1458" max="1705" width="11.42578125" style="44"/>
    <col min="1706" max="1706" width="10.28515625" style="44" customWidth="1"/>
    <col min="1707" max="1707" width="11.28515625" style="44" customWidth="1"/>
    <col min="1708" max="1713" width="10.7109375" style="44" customWidth="1"/>
    <col min="1714" max="1961" width="11.42578125" style="44"/>
    <col min="1962" max="1962" width="10.28515625" style="44" customWidth="1"/>
    <col min="1963" max="1963" width="11.28515625" style="44" customWidth="1"/>
    <col min="1964" max="1969" width="10.7109375" style="44" customWidth="1"/>
    <col min="1970" max="2217" width="11.42578125" style="44"/>
    <col min="2218" max="2218" width="10.28515625" style="44" customWidth="1"/>
    <col min="2219" max="2219" width="11.28515625" style="44" customWidth="1"/>
    <col min="2220" max="2225" width="10.7109375" style="44" customWidth="1"/>
    <col min="2226" max="2473" width="11.42578125" style="44"/>
    <col min="2474" max="2474" width="10.28515625" style="44" customWidth="1"/>
    <col min="2475" max="2475" width="11.28515625" style="44" customWidth="1"/>
    <col min="2476" max="2481" width="10.7109375" style="44" customWidth="1"/>
    <col min="2482" max="2729" width="11.42578125" style="44"/>
    <col min="2730" max="2730" width="10.28515625" style="44" customWidth="1"/>
    <col min="2731" max="2731" width="11.28515625" style="44" customWidth="1"/>
    <col min="2732" max="2737" width="10.7109375" style="44" customWidth="1"/>
    <col min="2738" max="2985" width="11.42578125" style="44"/>
    <col min="2986" max="2986" width="10.28515625" style="44" customWidth="1"/>
    <col min="2987" max="2987" width="11.28515625" style="44" customWidth="1"/>
    <col min="2988" max="2993" width="10.7109375" style="44" customWidth="1"/>
    <col min="2994" max="3241" width="11.42578125" style="44"/>
    <col min="3242" max="3242" width="10.28515625" style="44" customWidth="1"/>
    <col min="3243" max="3243" width="11.28515625" style="44" customWidth="1"/>
    <col min="3244" max="3249" width="10.7109375" style="44" customWidth="1"/>
    <col min="3250" max="3497" width="11.42578125" style="44"/>
    <col min="3498" max="3498" width="10.28515625" style="44" customWidth="1"/>
    <col min="3499" max="3499" width="11.28515625" style="44" customWidth="1"/>
    <col min="3500" max="3505" width="10.7109375" style="44" customWidth="1"/>
    <col min="3506" max="3753" width="11.42578125" style="44"/>
    <col min="3754" max="3754" width="10.28515625" style="44" customWidth="1"/>
    <col min="3755" max="3755" width="11.28515625" style="44" customWidth="1"/>
    <col min="3756" max="3761" width="10.7109375" style="44" customWidth="1"/>
    <col min="3762" max="4009" width="11.42578125" style="44"/>
    <col min="4010" max="4010" width="10.28515625" style="44" customWidth="1"/>
    <col min="4011" max="4011" width="11.28515625" style="44" customWidth="1"/>
    <col min="4012" max="4017" width="10.7109375" style="44" customWidth="1"/>
    <col min="4018" max="4265" width="11.42578125" style="44"/>
    <col min="4266" max="4266" width="10.28515625" style="44" customWidth="1"/>
    <col min="4267" max="4267" width="11.28515625" style="44" customWidth="1"/>
    <col min="4268" max="4273" width="10.7109375" style="44" customWidth="1"/>
    <col min="4274" max="4521" width="11.42578125" style="44"/>
    <col min="4522" max="4522" width="10.28515625" style="44" customWidth="1"/>
    <col min="4523" max="4523" width="11.28515625" style="44" customWidth="1"/>
    <col min="4524" max="4529" width="10.7109375" style="44" customWidth="1"/>
    <col min="4530" max="4777" width="11.42578125" style="44"/>
    <col min="4778" max="4778" width="10.28515625" style="44" customWidth="1"/>
    <col min="4779" max="4779" width="11.28515625" style="44" customWidth="1"/>
    <col min="4780" max="4785" width="10.7109375" style="44" customWidth="1"/>
    <col min="4786" max="5033" width="11.42578125" style="44"/>
    <col min="5034" max="5034" width="10.28515625" style="44" customWidth="1"/>
    <col min="5035" max="5035" width="11.28515625" style="44" customWidth="1"/>
    <col min="5036" max="5041" width="10.7109375" style="44" customWidth="1"/>
    <col min="5042" max="5289" width="11.42578125" style="44"/>
    <col min="5290" max="5290" width="10.28515625" style="44" customWidth="1"/>
    <col min="5291" max="5291" width="11.28515625" style="44" customWidth="1"/>
    <col min="5292" max="5297" width="10.7109375" style="44" customWidth="1"/>
    <col min="5298" max="5545" width="11.42578125" style="44"/>
    <col min="5546" max="5546" width="10.28515625" style="44" customWidth="1"/>
    <col min="5547" max="5547" width="11.28515625" style="44" customWidth="1"/>
    <col min="5548" max="5553" width="10.7109375" style="44" customWidth="1"/>
    <col min="5554" max="5801" width="11.42578125" style="44"/>
    <col min="5802" max="5802" width="10.28515625" style="44" customWidth="1"/>
    <col min="5803" max="5803" width="11.28515625" style="44" customWidth="1"/>
    <col min="5804" max="5809" width="10.7109375" style="44" customWidth="1"/>
    <col min="5810" max="6057" width="11.42578125" style="44"/>
    <col min="6058" max="6058" width="10.28515625" style="44" customWidth="1"/>
    <col min="6059" max="6059" width="11.28515625" style="44" customWidth="1"/>
    <col min="6060" max="6065" width="10.7109375" style="44" customWidth="1"/>
    <col min="6066" max="6313" width="11.42578125" style="44"/>
    <col min="6314" max="6314" width="10.28515625" style="44" customWidth="1"/>
    <col min="6315" max="6315" width="11.28515625" style="44" customWidth="1"/>
    <col min="6316" max="6321" width="10.7109375" style="44" customWidth="1"/>
    <col min="6322" max="6569" width="11.42578125" style="44"/>
    <col min="6570" max="6570" width="10.28515625" style="44" customWidth="1"/>
    <col min="6571" max="6571" width="11.28515625" style="44" customWidth="1"/>
    <col min="6572" max="6577" width="10.7109375" style="44" customWidth="1"/>
    <col min="6578" max="6825" width="11.42578125" style="44"/>
    <col min="6826" max="6826" width="10.28515625" style="44" customWidth="1"/>
    <col min="6827" max="6827" width="11.28515625" style="44" customWidth="1"/>
    <col min="6828" max="6833" width="10.7109375" style="44" customWidth="1"/>
    <col min="6834" max="7081" width="11.42578125" style="44"/>
    <col min="7082" max="7082" width="10.28515625" style="44" customWidth="1"/>
    <col min="7083" max="7083" width="11.28515625" style="44" customWidth="1"/>
    <col min="7084" max="7089" width="10.7109375" style="44" customWidth="1"/>
    <col min="7090" max="7337" width="11.42578125" style="44"/>
    <col min="7338" max="7338" width="10.28515625" style="44" customWidth="1"/>
    <col min="7339" max="7339" width="11.28515625" style="44" customWidth="1"/>
    <col min="7340" max="7345" width="10.7109375" style="44" customWidth="1"/>
    <col min="7346" max="7593" width="11.42578125" style="44"/>
    <col min="7594" max="7594" width="10.28515625" style="44" customWidth="1"/>
    <col min="7595" max="7595" width="11.28515625" style="44" customWidth="1"/>
    <col min="7596" max="7601" width="10.7109375" style="44" customWidth="1"/>
    <col min="7602" max="7849" width="11.42578125" style="44"/>
    <col min="7850" max="7850" width="10.28515625" style="44" customWidth="1"/>
    <col min="7851" max="7851" width="11.28515625" style="44" customWidth="1"/>
    <col min="7852" max="7857" width="10.7109375" style="44" customWidth="1"/>
    <col min="7858" max="8105" width="11.42578125" style="44"/>
    <col min="8106" max="8106" width="10.28515625" style="44" customWidth="1"/>
    <col min="8107" max="8107" width="11.28515625" style="44" customWidth="1"/>
    <col min="8108" max="8113" width="10.7109375" style="44" customWidth="1"/>
    <col min="8114" max="8361" width="11.42578125" style="44"/>
    <col min="8362" max="8362" width="10.28515625" style="44" customWidth="1"/>
    <col min="8363" max="8363" width="11.28515625" style="44" customWidth="1"/>
    <col min="8364" max="8369" width="10.7109375" style="44" customWidth="1"/>
    <col min="8370" max="8617" width="11.42578125" style="44"/>
    <col min="8618" max="8618" width="10.28515625" style="44" customWidth="1"/>
    <col min="8619" max="8619" width="11.28515625" style="44" customWidth="1"/>
    <col min="8620" max="8625" width="10.7109375" style="44" customWidth="1"/>
    <col min="8626" max="8873" width="11.42578125" style="44"/>
    <col min="8874" max="8874" width="10.28515625" style="44" customWidth="1"/>
    <col min="8875" max="8875" width="11.28515625" style="44" customWidth="1"/>
    <col min="8876" max="8881" width="10.7109375" style="44" customWidth="1"/>
    <col min="8882" max="9129" width="11.42578125" style="44"/>
    <col min="9130" max="9130" width="10.28515625" style="44" customWidth="1"/>
    <col min="9131" max="9131" width="11.28515625" style="44" customWidth="1"/>
    <col min="9132" max="9137" width="10.7109375" style="44" customWidth="1"/>
    <col min="9138" max="9385" width="11.42578125" style="44"/>
    <col min="9386" max="9386" width="10.28515625" style="44" customWidth="1"/>
    <col min="9387" max="9387" width="11.28515625" style="44" customWidth="1"/>
    <col min="9388" max="9393" width="10.7109375" style="44" customWidth="1"/>
    <col min="9394" max="9641" width="11.42578125" style="44"/>
    <col min="9642" max="9642" width="10.28515625" style="44" customWidth="1"/>
    <col min="9643" max="9643" width="11.28515625" style="44" customWidth="1"/>
    <col min="9644" max="9649" width="10.7109375" style="44" customWidth="1"/>
    <col min="9650" max="9897" width="11.42578125" style="44"/>
    <col min="9898" max="9898" width="10.28515625" style="44" customWidth="1"/>
    <col min="9899" max="9899" width="11.28515625" style="44" customWidth="1"/>
    <col min="9900" max="9905" width="10.7109375" style="44" customWidth="1"/>
    <col min="9906" max="10153" width="11.42578125" style="44"/>
    <col min="10154" max="10154" width="10.28515625" style="44" customWidth="1"/>
    <col min="10155" max="10155" width="11.28515625" style="44" customWidth="1"/>
    <col min="10156" max="10161" width="10.7109375" style="44" customWidth="1"/>
    <col min="10162" max="10409" width="11.42578125" style="44"/>
    <col min="10410" max="10410" width="10.28515625" style="44" customWidth="1"/>
    <col min="10411" max="10411" width="11.28515625" style="44" customWidth="1"/>
    <col min="10412" max="10417" width="10.7109375" style="44" customWidth="1"/>
    <col min="10418" max="10665" width="11.42578125" style="44"/>
    <col min="10666" max="10666" width="10.28515625" style="44" customWidth="1"/>
    <col min="10667" max="10667" width="11.28515625" style="44" customWidth="1"/>
    <col min="10668" max="10673" width="10.7109375" style="44" customWidth="1"/>
    <col min="10674" max="10921" width="11.42578125" style="44"/>
    <col min="10922" max="10922" width="10.28515625" style="44" customWidth="1"/>
    <col min="10923" max="10923" width="11.28515625" style="44" customWidth="1"/>
    <col min="10924" max="10929" width="10.7109375" style="44" customWidth="1"/>
    <col min="10930" max="11177" width="11.42578125" style="44"/>
    <col min="11178" max="11178" width="10.28515625" style="44" customWidth="1"/>
    <col min="11179" max="11179" width="11.28515625" style="44" customWidth="1"/>
    <col min="11180" max="11185" width="10.7109375" style="44" customWidth="1"/>
    <col min="11186" max="11433" width="11.42578125" style="44"/>
    <col min="11434" max="11434" width="10.28515625" style="44" customWidth="1"/>
    <col min="11435" max="11435" width="11.28515625" style="44" customWidth="1"/>
    <col min="11436" max="11441" width="10.7109375" style="44" customWidth="1"/>
    <col min="11442" max="11689" width="11.42578125" style="44"/>
    <col min="11690" max="11690" width="10.28515625" style="44" customWidth="1"/>
    <col min="11691" max="11691" width="11.28515625" style="44" customWidth="1"/>
    <col min="11692" max="11697" width="10.7109375" style="44" customWidth="1"/>
    <col min="11698" max="11945" width="11.42578125" style="44"/>
    <col min="11946" max="11946" width="10.28515625" style="44" customWidth="1"/>
    <col min="11947" max="11947" width="11.28515625" style="44" customWidth="1"/>
    <col min="11948" max="11953" width="10.7109375" style="44" customWidth="1"/>
    <col min="11954" max="12201" width="11.42578125" style="44"/>
    <col min="12202" max="12202" width="10.28515625" style="44" customWidth="1"/>
    <col min="12203" max="12203" width="11.28515625" style="44" customWidth="1"/>
    <col min="12204" max="12209" width="10.7109375" style="44" customWidth="1"/>
    <col min="12210" max="12457" width="11.42578125" style="44"/>
    <col min="12458" max="12458" width="10.28515625" style="44" customWidth="1"/>
    <col min="12459" max="12459" width="11.28515625" style="44" customWidth="1"/>
    <col min="12460" max="12465" width="10.7109375" style="44" customWidth="1"/>
    <col min="12466" max="12713" width="11.42578125" style="44"/>
    <col min="12714" max="12714" width="10.28515625" style="44" customWidth="1"/>
    <col min="12715" max="12715" width="11.28515625" style="44" customWidth="1"/>
    <col min="12716" max="12721" width="10.7109375" style="44" customWidth="1"/>
    <col min="12722" max="12969" width="11.42578125" style="44"/>
    <col min="12970" max="12970" width="10.28515625" style="44" customWidth="1"/>
    <col min="12971" max="12971" width="11.28515625" style="44" customWidth="1"/>
    <col min="12972" max="12977" width="10.7109375" style="44" customWidth="1"/>
    <col min="12978" max="13225" width="11.42578125" style="44"/>
    <col min="13226" max="13226" width="10.28515625" style="44" customWidth="1"/>
    <col min="13227" max="13227" width="11.28515625" style="44" customWidth="1"/>
    <col min="13228" max="13233" width="10.7109375" style="44" customWidth="1"/>
    <col min="13234" max="13481" width="11.42578125" style="44"/>
    <col min="13482" max="13482" width="10.28515625" style="44" customWidth="1"/>
    <col min="13483" max="13483" width="11.28515625" style="44" customWidth="1"/>
    <col min="13484" max="13489" width="10.7109375" style="44" customWidth="1"/>
    <col min="13490" max="13737" width="11.42578125" style="44"/>
    <col min="13738" max="13738" width="10.28515625" style="44" customWidth="1"/>
    <col min="13739" max="13739" width="11.28515625" style="44" customWidth="1"/>
    <col min="13740" max="13745" width="10.7109375" style="44" customWidth="1"/>
    <col min="13746" max="13993" width="11.42578125" style="44"/>
    <col min="13994" max="13994" width="10.28515625" style="44" customWidth="1"/>
    <col min="13995" max="13995" width="11.28515625" style="44" customWidth="1"/>
    <col min="13996" max="14001" width="10.7109375" style="44" customWidth="1"/>
    <col min="14002" max="14249" width="11.42578125" style="44"/>
    <col min="14250" max="14250" width="10.28515625" style="44" customWidth="1"/>
    <col min="14251" max="14251" width="11.28515625" style="44" customWidth="1"/>
    <col min="14252" max="14257" width="10.7109375" style="44" customWidth="1"/>
    <col min="14258" max="14505" width="11.42578125" style="44"/>
    <col min="14506" max="14506" width="10.28515625" style="44" customWidth="1"/>
    <col min="14507" max="14507" width="11.28515625" style="44" customWidth="1"/>
    <col min="14508" max="14513" width="10.7109375" style="44" customWidth="1"/>
    <col min="14514" max="14761" width="11.42578125" style="44"/>
    <col min="14762" max="14762" width="10.28515625" style="44" customWidth="1"/>
    <col min="14763" max="14763" width="11.28515625" style="44" customWidth="1"/>
    <col min="14764" max="14769" width="10.7109375" style="44" customWidth="1"/>
    <col min="14770" max="15017" width="11.42578125" style="44"/>
    <col min="15018" max="15018" width="10.28515625" style="44" customWidth="1"/>
    <col min="15019" max="15019" width="11.28515625" style="44" customWidth="1"/>
    <col min="15020" max="15025" width="10.7109375" style="44" customWidth="1"/>
    <col min="15026" max="15273" width="11.42578125" style="44"/>
    <col min="15274" max="15274" width="10.28515625" style="44" customWidth="1"/>
    <col min="15275" max="15275" width="11.28515625" style="44" customWidth="1"/>
    <col min="15276" max="15281" width="10.7109375" style="44" customWidth="1"/>
    <col min="15282" max="15529" width="11.42578125" style="44"/>
    <col min="15530" max="15530" width="10.28515625" style="44" customWidth="1"/>
    <col min="15531" max="15531" width="11.28515625" style="44" customWidth="1"/>
    <col min="15532" max="15537" width="10.7109375" style="44" customWidth="1"/>
    <col min="15538" max="15785" width="11.42578125" style="44"/>
    <col min="15786" max="15786" width="10.28515625" style="44" customWidth="1"/>
    <col min="15787" max="15787" width="11.28515625" style="44" customWidth="1"/>
    <col min="15788" max="15793" width="10.7109375" style="44" customWidth="1"/>
    <col min="15794" max="16041" width="11.42578125" style="44"/>
    <col min="16042" max="16042" width="10.28515625" style="44" customWidth="1"/>
    <col min="16043" max="16043" width="11.28515625" style="44" customWidth="1"/>
    <col min="16044" max="16049" width="10.7109375" style="44" customWidth="1"/>
    <col min="16050" max="16384" width="11.42578125" style="44"/>
  </cols>
  <sheetData>
    <row r="1" spans="1:14" s="3" customFormat="1" ht="22.15" customHeight="1">
      <c r="A1" s="97" t="str">
        <f>CONCATENATE(Inhalt_K12!B28,"   ",Inhalt_K12!C28)</f>
        <v>1203   Wahlbeteiligung an Kommunalwahlen 1946 - 2023</v>
      </c>
      <c r="B1" s="1"/>
      <c r="C1" s="1"/>
      <c r="D1" s="2"/>
      <c r="E1" s="2"/>
      <c r="F1" s="2"/>
      <c r="G1" s="2"/>
      <c r="H1" s="2"/>
      <c r="I1" s="2"/>
    </row>
    <row r="2" spans="1:14" s="14" customFormat="1" ht="6" customHeight="1">
      <c r="A2" s="12"/>
      <c r="B2" s="13"/>
      <c r="C2" s="13"/>
      <c r="D2" s="13"/>
      <c r="E2" s="13"/>
      <c r="F2" s="13"/>
      <c r="G2" s="13"/>
      <c r="H2" s="13"/>
      <c r="I2" s="13"/>
      <c r="J2" s="13"/>
      <c r="K2" s="21"/>
      <c r="L2" s="21"/>
      <c r="M2" s="21"/>
      <c r="N2" s="22"/>
    </row>
    <row r="3" spans="1:14" s="46" customFormat="1" ht="10.5" customHeight="1">
      <c r="A3" s="505" t="s">
        <v>335</v>
      </c>
      <c r="B3" s="508" t="s">
        <v>88</v>
      </c>
      <c r="C3" s="511" t="s">
        <v>649</v>
      </c>
      <c r="D3" s="512"/>
    </row>
    <row r="4" spans="1:14" s="46" customFormat="1" ht="10.5" customHeight="1">
      <c r="A4" s="506"/>
      <c r="B4" s="509"/>
      <c r="C4" s="513"/>
      <c r="D4" s="514"/>
    </row>
    <row r="5" spans="1:14" s="46" customFormat="1" ht="20.25" customHeight="1">
      <c r="A5" s="507"/>
      <c r="B5" s="510"/>
      <c r="C5" s="264" t="s">
        <v>86</v>
      </c>
      <c r="D5" s="248" t="s">
        <v>107</v>
      </c>
    </row>
    <row r="6" spans="1:14" ht="24.75" customHeight="1">
      <c r="A6" s="435" t="s">
        <v>336</v>
      </c>
      <c r="B6" s="265">
        <v>161530</v>
      </c>
      <c r="C6" s="266">
        <v>105055</v>
      </c>
      <c r="D6" s="267">
        <v>65</v>
      </c>
    </row>
    <row r="7" spans="1:14" ht="15" customHeight="1">
      <c r="A7" s="436">
        <v>17830</v>
      </c>
      <c r="B7" s="265">
        <v>160306</v>
      </c>
      <c r="C7" s="266">
        <v>112910</v>
      </c>
      <c r="D7" s="268">
        <v>70.400000000000006</v>
      </c>
    </row>
    <row r="8" spans="1:14" ht="15" customHeight="1">
      <c r="A8" s="436">
        <v>18747</v>
      </c>
      <c r="B8" s="265">
        <v>163391</v>
      </c>
      <c r="C8" s="266">
        <v>123221</v>
      </c>
      <c r="D8" s="268">
        <v>75.400000000000006</v>
      </c>
    </row>
    <row r="9" spans="1:14" ht="15" customHeight="1">
      <c r="A9" s="436">
        <v>20203</v>
      </c>
      <c r="B9" s="265">
        <v>159719</v>
      </c>
      <c r="C9" s="266">
        <v>120116</v>
      </c>
      <c r="D9" s="268">
        <v>75.2</v>
      </c>
    </row>
    <row r="10" spans="1:14" ht="15" customHeight="1">
      <c r="A10" s="436">
        <v>21848</v>
      </c>
      <c r="B10" s="265">
        <v>167065</v>
      </c>
      <c r="C10" s="266">
        <v>127103</v>
      </c>
      <c r="D10" s="268">
        <v>76.099999999999994</v>
      </c>
    </row>
    <row r="11" spans="1:14" ht="24.75" customHeight="1">
      <c r="A11" s="435">
        <v>22716</v>
      </c>
      <c r="B11" s="265">
        <v>172411</v>
      </c>
      <c r="C11" s="266">
        <v>119048</v>
      </c>
      <c r="D11" s="267">
        <v>69</v>
      </c>
    </row>
    <row r="12" spans="1:14" ht="15" customHeight="1">
      <c r="A12" s="436">
        <v>24179</v>
      </c>
      <c r="B12" s="265">
        <v>175848</v>
      </c>
      <c r="C12" s="266">
        <v>113866</v>
      </c>
      <c r="D12" s="268">
        <v>64.8</v>
      </c>
    </row>
    <row r="13" spans="1:14" ht="15" customHeight="1">
      <c r="A13" s="436">
        <v>25684</v>
      </c>
      <c r="B13" s="265">
        <v>182339</v>
      </c>
      <c r="C13" s="266">
        <v>130076</v>
      </c>
      <c r="D13" s="268">
        <v>71.3</v>
      </c>
    </row>
    <row r="14" spans="1:14" ht="15" customHeight="1">
      <c r="A14" s="436">
        <v>27112</v>
      </c>
      <c r="B14" s="265">
        <v>177276</v>
      </c>
      <c r="C14" s="266">
        <v>137152</v>
      </c>
      <c r="D14" s="268">
        <v>77.400000000000006</v>
      </c>
    </row>
    <row r="15" spans="1:14" ht="15" customHeight="1">
      <c r="A15" s="436">
        <v>28554</v>
      </c>
      <c r="B15" s="265">
        <v>172763</v>
      </c>
      <c r="C15" s="266">
        <v>128604</v>
      </c>
      <c r="D15" s="268">
        <v>74.400000000000006</v>
      </c>
    </row>
    <row r="16" spans="1:14" ht="24.75" customHeight="1">
      <c r="A16" s="435">
        <v>30017</v>
      </c>
      <c r="B16" s="265">
        <v>170170</v>
      </c>
      <c r="C16" s="266">
        <v>117181</v>
      </c>
      <c r="D16" s="267">
        <v>68.900000000000006</v>
      </c>
    </row>
    <row r="17" spans="1:4" ht="15" customHeight="1">
      <c r="A17" s="436">
        <v>31473</v>
      </c>
      <c r="B17" s="265">
        <v>170336</v>
      </c>
      <c r="C17" s="266">
        <v>104860</v>
      </c>
      <c r="D17" s="268">
        <v>61.6</v>
      </c>
    </row>
    <row r="18" spans="1:4" ht="15" customHeight="1">
      <c r="A18" s="436">
        <v>32957</v>
      </c>
      <c r="B18" s="265">
        <v>170408</v>
      </c>
      <c r="C18" s="266">
        <v>109539</v>
      </c>
      <c r="D18" s="268">
        <v>64.3</v>
      </c>
    </row>
    <row r="19" spans="1:4" ht="15" customHeight="1">
      <c r="A19" s="436">
        <v>34413</v>
      </c>
      <c r="B19" s="265">
        <v>170837</v>
      </c>
      <c r="C19" s="266">
        <v>110692</v>
      </c>
      <c r="D19" s="268">
        <v>64.8</v>
      </c>
    </row>
    <row r="20" spans="1:4" ht="15" customHeight="1">
      <c r="A20" s="436">
        <v>35876</v>
      </c>
      <c r="B20" s="265">
        <v>172660</v>
      </c>
      <c r="C20" s="266">
        <v>98971</v>
      </c>
      <c r="D20" s="268">
        <v>57.3</v>
      </c>
    </row>
    <row r="21" spans="1:4" ht="24.75" customHeight="1">
      <c r="A21" s="435">
        <v>37682</v>
      </c>
      <c r="B21" s="265">
        <v>171420</v>
      </c>
      <c r="C21" s="266">
        <v>86336</v>
      </c>
      <c r="D21" s="267">
        <v>50.4</v>
      </c>
    </row>
    <row r="22" spans="1:4" ht="15" customHeight="1">
      <c r="A22" s="436">
        <v>39593</v>
      </c>
      <c r="B22" s="265">
        <v>174677</v>
      </c>
      <c r="C22" s="266">
        <v>72686</v>
      </c>
      <c r="D22" s="268">
        <v>41.6</v>
      </c>
    </row>
    <row r="23" spans="1:4" ht="15" customHeight="1">
      <c r="A23" s="436">
        <v>41420</v>
      </c>
      <c r="B23" s="265">
        <v>175620</v>
      </c>
      <c r="C23" s="266">
        <v>65139</v>
      </c>
      <c r="D23" s="268">
        <v>37.1</v>
      </c>
    </row>
    <row r="24" spans="1:4" ht="15" customHeight="1">
      <c r="A24" s="436">
        <v>43226</v>
      </c>
      <c r="B24" s="265">
        <v>175725</v>
      </c>
      <c r="C24" s="266">
        <v>60255</v>
      </c>
      <c r="D24" s="268">
        <v>34.291079812206569</v>
      </c>
    </row>
    <row r="25" spans="1:4" ht="15" customHeight="1">
      <c r="A25" s="436">
        <v>45060</v>
      </c>
      <c r="B25" s="265">
        <v>173810</v>
      </c>
      <c r="C25" s="266">
        <v>72238</v>
      </c>
      <c r="D25" s="268">
        <v>41.6</v>
      </c>
    </row>
    <row r="26" spans="1:4" ht="9" customHeight="1">
      <c r="A26" s="269"/>
    </row>
    <row r="27" spans="1:4" s="71" customFormat="1" ht="17.25" customHeight="1" collapsed="1">
      <c r="A27" s="80" t="s">
        <v>297</v>
      </c>
      <c r="B27" s="80"/>
    </row>
  </sheetData>
  <mergeCells count="3">
    <mergeCell ref="A3:A5"/>
    <mergeCell ref="B3:B5"/>
    <mergeCell ref="C3:D4"/>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3"/>
  <sheetViews>
    <sheetView showGridLines="0" view="pageLayout" zoomScaleNormal="100" zoomScaleSheetLayoutView="115" workbookViewId="0">
      <selection sqref="A1:XFD2"/>
    </sheetView>
  </sheetViews>
  <sheetFormatPr baseColWidth="10" defaultRowHeight="9" customHeight="1"/>
  <cols>
    <col min="1" max="1" width="23.85546875" style="261" customWidth="1"/>
    <col min="2" max="2" width="10" style="262" customWidth="1"/>
    <col min="3" max="4" width="10" style="242" customWidth="1"/>
    <col min="5" max="5" width="10" style="262" customWidth="1"/>
    <col min="6" max="7" width="10" style="242" customWidth="1"/>
    <col min="8" max="11" width="11.42578125" style="254"/>
    <col min="12" max="215" width="11.42578125" style="243"/>
    <col min="216" max="216" width="7.42578125" style="243" customWidth="1"/>
    <col min="217" max="217" width="8.85546875" style="243" customWidth="1"/>
    <col min="218" max="228" width="6.42578125" style="243" customWidth="1"/>
    <col min="229" max="471" width="11.42578125" style="243"/>
    <col min="472" max="472" width="7.42578125" style="243" customWidth="1"/>
    <col min="473" max="473" width="8.85546875" style="243" customWidth="1"/>
    <col min="474" max="484" width="6.42578125" style="243" customWidth="1"/>
    <col min="485" max="727" width="11.42578125" style="243"/>
    <col min="728" max="728" width="7.42578125" style="243" customWidth="1"/>
    <col min="729" max="729" width="8.85546875" style="243" customWidth="1"/>
    <col min="730" max="740" width="6.42578125" style="243" customWidth="1"/>
    <col min="741" max="983" width="11.42578125" style="243"/>
    <col min="984" max="984" width="7.42578125" style="243" customWidth="1"/>
    <col min="985" max="985" width="8.85546875" style="243" customWidth="1"/>
    <col min="986" max="996" width="6.42578125" style="243" customWidth="1"/>
    <col min="997" max="1239" width="11.42578125" style="243"/>
    <col min="1240" max="1240" width="7.42578125" style="243" customWidth="1"/>
    <col min="1241" max="1241" width="8.85546875" style="243" customWidth="1"/>
    <col min="1242" max="1252" width="6.42578125" style="243" customWidth="1"/>
    <col min="1253" max="1495" width="11.42578125" style="243"/>
    <col min="1496" max="1496" width="7.42578125" style="243" customWidth="1"/>
    <col min="1497" max="1497" width="8.85546875" style="243" customWidth="1"/>
    <col min="1498" max="1508" width="6.42578125" style="243" customWidth="1"/>
    <col min="1509" max="1751" width="11.42578125" style="243"/>
    <col min="1752" max="1752" width="7.42578125" style="243" customWidth="1"/>
    <col min="1753" max="1753" width="8.85546875" style="243" customWidth="1"/>
    <col min="1754" max="1764" width="6.42578125" style="243" customWidth="1"/>
    <col min="1765" max="2007" width="11.42578125" style="243"/>
    <col min="2008" max="2008" width="7.42578125" style="243" customWidth="1"/>
    <col min="2009" max="2009" width="8.85546875" style="243" customWidth="1"/>
    <col min="2010" max="2020" width="6.42578125" style="243" customWidth="1"/>
    <col min="2021" max="2263" width="11.42578125" style="243"/>
    <col min="2264" max="2264" width="7.42578125" style="243" customWidth="1"/>
    <col min="2265" max="2265" width="8.85546875" style="243" customWidth="1"/>
    <col min="2266" max="2276" width="6.42578125" style="243" customWidth="1"/>
    <col min="2277" max="2519" width="11.42578125" style="243"/>
    <col min="2520" max="2520" width="7.42578125" style="243" customWidth="1"/>
    <col min="2521" max="2521" width="8.85546875" style="243" customWidth="1"/>
    <col min="2522" max="2532" width="6.42578125" style="243" customWidth="1"/>
    <col min="2533" max="2775" width="11.42578125" style="243"/>
    <col min="2776" max="2776" width="7.42578125" style="243" customWidth="1"/>
    <col min="2777" max="2777" width="8.85546875" style="243" customWidth="1"/>
    <col min="2778" max="2788" width="6.42578125" style="243" customWidth="1"/>
    <col min="2789" max="3031" width="11.42578125" style="243"/>
    <col min="3032" max="3032" width="7.42578125" style="243" customWidth="1"/>
    <col min="3033" max="3033" width="8.85546875" style="243" customWidth="1"/>
    <col min="3034" max="3044" width="6.42578125" style="243" customWidth="1"/>
    <col min="3045" max="3287" width="11.42578125" style="243"/>
    <col min="3288" max="3288" width="7.42578125" style="243" customWidth="1"/>
    <col min="3289" max="3289" width="8.85546875" style="243" customWidth="1"/>
    <col min="3290" max="3300" width="6.42578125" style="243" customWidth="1"/>
    <col min="3301" max="3543" width="11.42578125" style="243"/>
    <col min="3544" max="3544" width="7.42578125" style="243" customWidth="1"/>
    <col min="3545" max="3545" width="8.85546875" style="243" customWidth="1"/>
    <col min="3546" max="3556" width="6.42578125" style="243" customWidth="1"/>
    <col min="3557" max="3799" width="11.42578125" style="243"/>
    <col min="3800" max="3800" width="7.42578125" style="243" customWidth="1"/>
    <col min="3801" max="3801" width="8.85546875" style="243" customWidth="1"/>
    <col min="3802" max="3812" width="6.42578125" style="243" customWidth="1"/>
    <col min="3813" max="4055" width="11.42578125" style="243"/>
    <col min="4056" max="4056" width="7.42578125" style="243" customWidth="1"/>
    <col min="4057" max="4057" width="8.85546875" style="243" customWidth="1"/>
    <col min="4058" max="4068" width="6.42578125" style="243" customWidth="1"/>
    <col min="4069" max="4311" width="11.42578125" style="243"/>
    <col min="4312" max="4312" width="7.42578125" style="243" customWidth="1"/>
    <col min="4313" max="4313" width="8.85546875" style="243" customWidth="1"/>
    <col min="4314" max="4324" width="6.42578125" style="243" customWidth="1"/>
    <col min="4325" max="4567" width="11.42578125" style="243"/>
    <col min="4568" max="4568" width="7.42578125" style="243" customWidth="1"/>
    <col min="4569" max="4569" width="8.85546875" style="243" customWidth="1"/>
    <col min="4570" max="4580" width="6.42578125" style="243" customWidth="1"/>
    <col min="4581" max="4823" width="11.42578125" style="243"/>
    <col min="4824" max="4824" width="7.42578125" style="243" customWidth="1"/>
    <col min="4825" max="4825" width="8.85546875" style="243" customWidth="1"/>
    <col min="4826" max="4836" width="6.42578125" style="243" customWidth="1"/>
    <col min="4837" max="5079" width="11.42578125" style="243"/>
    <col min="5080" max="5080" width="7.42578125" style="243" customWidth="1"/>
    <col min="5081" max="5081" width="8.85546875" style="243" customWidth="1"/>
    <col min="5082" max="5092" width="6.42578125" style="243" customWidth="1"/>
    <col min="5093" max="5335" width="11.42578125" style="243"/>
    <col min="5336" max="5336" width="7.42578125" style="243" customWidth="1"/>
    <col min="5337" max="5337" width="8.85546875" style="243" customWidth="1"/>
    <col min="5338" max="5348" width="6.42578125" style="243" customWidth="1"/>
    <col min="5349" max="5591" width="11.42578125" style="243"/>
    <col min="5592" max="5592" width="7.42578125" style="243" customWidth="1"/>
    <col min="5593" max="5593" width="8.85546875" style="243" customWidth="1"/>
    <col min="5594" max="5604" width="6.42578125" style="243" customWidth="1"/>
    <col min="5605" max="5847" width="11.42578125" style="243"/>
    <col min="5848" max="5848" width="7.42578125" style="243" customWidth="1"/>
    <col min="5849" max="5849" width="8.85546875" style="243" customWidth="1"/>
    <col min="5850" max="5860" width="6.42578125" style="243" customWidth="1"/>
    <col min="5861" max="6103" width="11.42578125" style="243"/>
    <col min="6104" max="6104" width="7.42578125" style="243" customWidth="1"/>
    <col min="6105" max="6105" width="8.85546875" style="243" customWidth="1"/>
    <col min="6106" max="6116" width="6.42578125" style="243" customWidth="1"/>
    <col min="6117" max="6359" width="11.42578125" style="243"/>
    <col min="6360" max="6360" width="7.42578125" style="243" customWidth="1"/>
    <col min="6361" max="6361" width="8.85546875" style="243" customWidth="1"/>
    <col min="6362" max="6372" width="6.42578125" style="243" customWidth="1"/>
    <col min="6373" max="6615" width="11.42578125" style="243"/>
    <col min="6616" max="6616" width="7.42578125" style="243" customWidth="1"/>
    <col min="6617" max="6617" width="8.85546875" style="243" customWidth="1"/>
    <col min="6618" max="6628" width="6.42578125" style="243" customWidth="1"/>
    <col min="6629" max="6871" width="11.42578125" style="243"/>
    <col min="6872" max="6872" width="7.42578125" style="243" customWidth="1"/>
    <col min="6873" max="6873" width="8.85546875" style="243" customWidth="1"/>
    <col min="6874" max="6884" width="6.42578125" style="243" customWidth="1"/>
    <col min="6885" max="7127" width="11.42578125" style="243"/>
    <col min="7128" max="7128" width="7.42578125" style="243" customWidth="1"/>
    <col min="7129" max="7129" width="8.85546875" style="243" customWidth="1"/>
    <col min="7130" max="7140" width="6.42578125" style="243" customWidth="1"/>
    <col min="7141" max="7383" width="11.42578125" style="243"/>
    <col min="7384" max="7384" width="7.42578125" style="243" customWidth="1"/>
    <col min="7385" max="7385" width="8.85546875" style="243" customWidth="1"/>
    <col min="7386" max="7396" width="6.42578125" style="243" customWidth="1"/>
    <col min="7397" max="7639" width="11.42578125" style="243"/>
    <col min="7640" max="7640" width="7.42578125" style="243" customWidth="1"/>
    <col min="7641" max="7641" width="8.85546875" style="243" customWidth="1"/>
    <col min="7642" max="7652" width="6.42578125" style="243" customWidth="1"/>
    <col min="7653" max="7895" width="11.42578125" style="243"/>
    <col min="7896" max="7896" width="7.42578125" style="243" customWidth="1"/>
    <col min="7897" max="7897" width="8.85546875" style="243" customWidth="1"/>
    <col min="7898" max="7908" width="6.42578125" style="243" customWidth="1"/>
    <col min="7909" max="8151" width="11.42578125" style="243"/>
    <col min="8152" max="8152" width="7.42578125" style="243" customWidth="1"/>
    <col min="8153" max="8153" width="8.85546875" style="243" customWidth="1"/>
    <col min="8154" max="8164" width="6.42578125" style="243" customWidth="1"/>
    <col min="8165" max="8407" width="11.42578125" style="243"/>
    <col min="8408" max="8408" width="7.42578125" style="243" customWidth="1"/>
    <col min="8409" max="8409" width="8.85546875" style="243" customWidth="1"/>
    <col min="8410" max="8420" width="6.42578125" style="243" customWidth="1"/>
    <col min="8421" max="8663" width="11.42578125" style="243"/>
    <col min="8664" max="8664" width="7.42578125" style="243" customWidth="1"/>
    <col min="8665" max="8665" width="8.85546875" style="243" customWidth="1"/>
    <col min="8666" max="8676" width="6.42578125" style="243" customWidth="1"/>
    <col min="8677" max="8919" width="11.42578125" style="243"/>
    <col min="8920" max="8920" width="7.42578125" style="243" customWidth="1"/>
    <col min="8921" max="8921" width="8.85546875" style="243" customWidth="1"/>
    <col min="8922" max="8932" width="6.42578125" style="243" customWidth="1"/>
    <col min="8933" max="9175" width="11.42578125" style="243"/>
    <col min="9176" max="9176" width="7.42578125" style="243" customWidth="1"/>
    <col min="9177" max="9177" width="8.85546875" style="243" customWidth="1"/>
    <col min="9178" max="9188" width="6.42578125" style="243" customWidth="1"/>
    <col min="9189" max="9431" width="11.42578125" style="243"/>
    <col min="9432" max="9432" width="7.42578125" style="243" customWidth="1"/>
    <col min="9433" max="9433" width="8.85546875" style="243" customWidth="1"/>
    <col min="9434" max="9444" width="6.42578125" style="243" customWidth="1"/>
    <col min="9445" max="9687" width="11.42578125" style="243"/>
    <col min="9688" max="9688" width="7.42578125" style="243" customWidth="1"/>
    <col min="9689" max="9689" width="8.85546875" style="243" customWidth="1"/>
    <col min="9690" max="9700" width="6.42578125" style="243" customWidth="1"/>
    <col min="9701" max="9943" width="11.42578125" style="243"/>
    <col min="9944" max="9944" width="7.42578125" style="243" customWidth="1"/>
    <col min="9945" max="9945" width="8.85546875" style="243" customWidth="1"/>
    <col min="9946" max="9956" width="6.42578125" style="243" customWidth="1"/>
    <col min="9957" max="10199" width="11.42578125" style="243"/>
    <col min="10200" max="10200" width="7.42578125" style="243" customWidth="1"/>
    <col min="10201" max="10201" width="8.85546875" style="243" customWidth="1"/>
    <col min="10202" max="10212" width="6.42578125" style="243" customWidth="1"/>
    <col min="10213" max="10455" width="11.42578125" style="243"/>
    <col min="10456" max="10456" width="7.42578125" style="243" customWidth="1"/>
    <col min="10457" max="10457" width="8.85546875" style="243" customWidth="1"/>
    <col min="10458" max="10468" width="6.42578125" style="243" customWidth="1"/>
    <col min="10469" max="10711" width="11.42578125" style="243"/>
    <col min="10712" max="10712" width="7.42578125" style="243" customWidth="1"/>
    <col min="10713" max="10713" width="8.85546875" style="243" customWidth="1"/>
    <col min="10714" max="10724" width="6.42578125" style="243" customWidth="1"/>
    <col min="10725" max="10967" width="11.42578125" style="243"/>
    <col min="10968" max="10968" width="7.42578125" style="243" customWidth="1"/>
    <col min="10969" max="10969" width="8.85546875" style="243" customWidth="1"/>
    <col min="10970" max="10980" width="6.42578125" style="243" customWidth="1"/>
    <col min="10981" max="11223" width="11.42578125" style="243"/>
    <col min="11224" max="11224" width="7.42578125" style="243" customWidth="1"/>
    <col min="11225" max="11225" width="8.85546875" style="243" customWidth="1"/>
    <col min="11226" max="11236" width="6.42578125" style="243" customWidth="1"/>
    <col min="11237" max="11479" width="11.42578125" style="243"/>
    <col min="11480" max="11480" width="7.42578125" style="243" customWidth="1"/>
    <col min="11481" max="11481" width="8.85546875" style="243" customWidth="1"/>
    <col min="11482" max="11492" width="6.42578125" style="243" customWidth="1"/>
    <col min="11493" max="11735" width="11.42578125" style="243"/>
    <col min="11736" max="11736" width="7.42578125" style="243" customWidth="1"/>
    <col min="11737" max="11737" width="8.85546875" style="243" customWidth="1"/>
    <col min="11738" max="11748" width="6.42578125" style="243" customWidth="1"/>
    <col min="11749" max="11991" width="11.42578125" style="243"/>
    <col min="11992" max="11992" width="7.42578125" style="243" customWidth="1"/>
    <col min="11993" max="11993" width="8.85546875" style="243" customWidth="1"/>
    <col min="11994" max="12004" width="6.42578125" style="243" customWidth="1"/>
    <col min="12005" max="12247" width="11.42578125" style="243"/>
    <col min="12248" max="12248" width="7.42578125" style="243" customWidth="1"/>
    <col min="12249" max="12249" width="8.85546875" style="243" customWidth="1"/>
    <col min="12250" max="12260" width="6.42578125" style="243" customWidth="1"/>
    <col min="12261" max="12503" width="11.42578125" style="243"/>
    <col min="12504" max="12504" width="7.42578125" style="243" customWidth="1"/>
    <col min="12505" max="12505" width="8.85546875" style="243" customWidth="1"/>
    <col min="12506" max="12516" width="6.42578125" style="243" customWidth="1"/>
    <col min="12517" max="12759" width="11.42578125" style="243"/>
    <col min="12760" max="12760" width="7.42578125" style="243" customWidth="1"/>
    <col min="12761" max="12761" width="8.85546875" style="243" customWidth="1"/>
    <col min="12762" max="12772" width="6.42578125" style="243" customWidth="1"/>
    <col min="12773" max="13015" width="11.42578125" style="243"/>
    <col min="13016" max="13016" width="7.42578125" style="243" customWidth="1"/>
    <col min="13017" max="13017" width="8.85546875" style="243" customWidth="1"/>
    <col min="13018" max="13028" width="6.42578125" style="243" customWidth="1"/>
    <col min="13029" max="13271" width="11.42578125" style="243"/>
    <col min="13272" max="13272" width="7.42578125" style="243" customWidth="1"/>
    <col min="13273" max="13273" width="8.85546875" style="243" customWidth="1"/>
    <col min="13274" max="13284" width="6.42578125" style="243" customWidth="1"/>
    <col min="13285" max="13527" width="11.42578125" style="243"/>
    <col min="13528" max="13528" width="7.42578125" style="243" customWidth="1"/>
    <col min="13529" max="13529" width="8.85546875" style="243" customWidth="1"/>
    <col min="13530" max="13540" width="6.42578125" style="243" customWidth="1"/>
    <col min="13541" max="13783" width="11.42578125" style="243"/>
    <col min="13784" max="13784" width="7.42578125" style="243" customWidth="1"/>
    <col min="13785" max="13785" width="8.85546875" style="243" customWidth="1"/>
    <col min="13786" max="13796" width="6.42578125" style="243" customWidth="1"/>
    <col min="13797" max="14039" width="11.42578125" style="243"/>
    <col min="14040" max="14040" width="7.42578125" style="243" customWidth="1"/>
    <col min="14041" max="14041" width="8.85546875" style="243" customWidth="1"/>
    <col min="14042" max="14052" width="6.42578125" style="243" customWidth="1"/>
    <col min="14053" max="14295" width="11.42578125" style="243"/>
    <col min="14296" max="14296" width="7.42578125" style="243" customWidth="1"/>
    <col min="14297" max="14297" width="8.85546875" style="243" customWidth="1"/>
    <col min="14298" max="14308" width="6.42578125" style="243" customWidth="1"/>
    <col min="14309" max="14551" width="11.42578125" style="243"/>
    <col min="14552" max="14552" width="7.42578125" style="243" customWidth="1"/>
    <col min="14553" max="14553" width="8.85546875" style="243" customWidth="1"/>
    <col min="14554" max="14564" width="6.42578125" style="243" customWidth="1"/>
    <col min="14565" max="14807" width="11.42578125" style="243"/>
    <col min="14808" max="14808" width="7.42578125" style="243" customWidth="1"/>
    <col min="14809" max="14809" width="8.85546875" style="243" customWidth="1"/>
    <col min="14810" max="14820" width="6.42578125" style="243" customWidth="1"/>
    <col min="14821" max="15063" width="11.42578125" style="243"/>
    <col min="15064" max="15064" width="7.42578125" style="243" customWidth="1"/>
    <col min="15065" max="15065" width="8.85546875" style="243" customWidth="1"/>
    <col min="15066" max="15076" width="6.42578125" style="243" customWidth="1"/>
    <col min="15077" max="15319" width="11.42578125" style="243"/>
    <col min="15320" max="15320" width="7.42578125" style="243" customWidth="1"/>
    <col min="15321" max="15321" width="8.85546875" style="243" customWidth="1"/>
    <col min="15322" max="15332" width="6.42578125" style="243" customWidth="1"/>
    <col min="15333" max="15575" width="11.42578125" style="243"/>
    <col min="15576" max="15576" width="7.42578125" style="243" customWidth="1"/>
    <col min="15577" max="15577" width="8.85546875" style="243" customWidth="1"/>
    <col min="15578" max="15588" width="6.42578125" style="243" customWidth="1"/>
    <col min="15589" max="15831" width="11.42578125" style="243"/>
    <col min="15832" max="15832" width="7.42578125" style="243" customWidth="1"/>
    <col min="15833" max="15833" width="8.85546875" style="243" customWidth="1"/>
    <col min="15834" max="15844" width="6.42578125" style="243" customWidth="1"/>
    <col min="15845" max="16087" width="11.42578125" style="243"/>
    <col min="16088" max="16088" width="7.42578125" style="243" customWidth="1"/>
    <col min="16089" max="16089" width="8.85546875" style="243" customWidth="1"/>
    <col min="16090" max="16100" width="6.42578125" style="243" customWidth="1"/>
    <col min="16101" max="16384" width="11.42578125" style="243"/>
  </cols>
  <sheetData>
    <row r="1" spans="1:14" s="3" customFormat="1" ht="22.15" customHeight="1">
      <c r="A1" s="97" t="str">
        <f>CONCATENATE(Inhalt_K12!B29,"   ",Inhalt_K12!C29)</f>
        <v>1204   Wahlbeteiligung an Kommunalwahlen 2018 und 2023 nach Wahlkreisen</v>
      </c>
      <c r="B1" s="1"/>
      <c r="C1" s="1"/>
      <c r="D1" s="2"/>
      <c r="E1" s="2"/>
      <c r="F1" s="2"/>
      <c r="G1" s="2"/>
      <c r="H1" s="2"/>
      <c r="I1" s="2"/>
    </row>
    <row r="2" spans="1:14" s="14" customFormat="1" ht="6" customHeight="1">
      <c r="A2" s="12"/>
      <c r="B2" s="13"/>
      <c r="C2" s="13"/>
      <c r="D2" s="13"/>
      <c r="E2" s="13"/>
      <c r="F2" s="13"/>
      <c r="G2" s="13"/>
      <c r="H2" s="13"/>
      <c r="I2" s="13"/>
      <c r="J2" s="13"/>
      <c r="K2" s="21"/>
      <c r="L2" s="21"/>
      <c r="M2" s="21"/>
      <c r="N2" s="22"/>
    </row>
    <row r="3" spans="1:14" s="247" customFormat="1" ht="27" customHeight="1">
      <c r="A3" s="505" t="s">
        <v>308</v>
      </c>
      <c r="B3" s="512">
        <v>2023</v>
      </c>
      <c r="C3" s="517"/>
      <c r="D3" s="518"/>
      <c r="E3" s="512">
        <v>2018</v>
      </c>
      <c r="F3" s="517"/>
      <c r="G3" s="517"/>
      <c r="H3" s="245"/>
      <c r="I3" s="246"/>
      <c r="J3" s="246"/>
      <c r="K3" s="246"/>
    </row>
    <row r="4" spans="1:14" s="247" customFormat="1" ht="27" customHeight="1">
      <c r="A4" s="506"/>
      <c r="B4" s="519" t="s">
        <v>309</v>
      </c>
      <c r="C4" s="514" t="s">
        <v>649</v>
      </c>
      <c r="D4" s="521"/>
      <c r="E4" s="519" t="s">
        <v>309</v>
      </c>
      <c r="F4" s="514" t="s">
        <v>649</v>
      </c>
      <c r="G4" s="522"/>
      <c r="H4" s="245"/>
      <c r="I4" s="246"/>
      <c r="J4" s="246"/>
      <c r="K4" s="246"/>
    </row>
    <row r="5" spans="1:14" s="247" customFormat="1" ht="27" customHeight="1">
      <c r="A5" s="507"/>
      <c r="B5" s="520"/>
      <c r="C5" s="248" t="s">
        <v>86</v>
      </c>
      <c r="D5" s="249" t="s">
        <v>107</v>
      </c>
      <c r="E5" s="520"/>
      <c r="F5" s="248" t="s">
        <v>86</v>
      </c>
      <c r="G5" s="249" t="s">
        <v>107</v>
      </c>
      <c r="H5" s="245"/>
      <c r="I5" s="246"/>
      <c r="J5" s="246"/>
      <c r="K5" s="246"/>
    </row>
    <row r="6" spans="1:14" ht="24.75" customHeight="1">
      <c r="A6" s="250" t="s">
        <v>310</v>
      </c>
      <c r="B6" s="251">
        <v>7091</v>
      </c>
      <c r="C6" s="251">
        <v>3462</v>
      </c>
      <c r="D6" s="252">
        <f>C6/B6*100</f>
        <v>48.822450994218023</v>
      </c>
      <c r="E6" s="251">
        <v>7295</v>
      </c>
      <c r="F6" s="251">
        <v>2890</v>
      </c>
      <c r="G6" s="252">
        <v>39.61617546264565</v>
      </c>
      <c r="H6" s="253"/>
    </row>
    <row r="7" spans="1:14" ht="19.5" customHeight="1">
      <c r="A7" s="255" t="s">
        <v>311</v>
      </c>
      <c r="B7" s="251">
        <v>7480</v>
      </c>
      <c r="C7" s="251">
        <v>3044</v>
      </c>
      <c r="D7" s="252">
        <f t="shared" ref="D7:D30" si="0">C7/B7*100</f>
        <v>40.695187165775401</v>
      </c>
      <c r="E7" s="251">
        <v>7299</v>
      </c>
      <c r="F7" s="251">
        <v>2464</v>
      </c>
      <c r="G7" s="252">
        <v>33.758049047814772</v>
      </c>
      <c r="H7" s="253"/>
    </row>
    <row r="8" spans="1:14" ht="19.5" customHeight="1">
      <c r="A8" s="255" t="s">
        <v>312</v>
      </c>
      <c r="B8" s="251">
        <v>7395</v>
      </c>
      <c r="C8" s="251">
        <v>4070</v>
      </c>
      <c r="D8" s="252">
        <f t="shared" si="0"/>
        <v>55.037187288708587</v>
      </c>
      <c r="E8" s="251">
        <v>7422</v>
      </c>
      <c r="F8" s="251">
        <v>3401</v>
      </c>
      <c r="G8" s="252">
        <v>45.823228240366475</v>
      </c>
      <c r="H8" s="253"/>
    </row>
    <row r="9" spans="1:14" ht="19.5" customHeight="1">
      <c r="A9" s="255" t="s">
        <v>313</v>
      </c>
      <c r="B9" s="251">
        <v>7260</v>
      </c>
      <c r="C9" s="251">
        <v>2620</v>
      </c>
      <c r="D9" s="252">
        <f t="shared" si="0"/>
        <v>36.088154269972449</v>
      </c>
      <c r="E9" s="251">
        <v>7380</v>
      </c>
      <c r="F9" s="251">
        <v>2269</v>
      </c>
      <c r="G9" s="252">
        <v>30.745257452574528</v>
      </c>
      <c r="H9" s="253"/>
    </row>
    <row r="10" spans="1:14" ht="24.75" customHeight="1">
      <c r="A10" s="255" t="s">
        <v>314</v>
      </c>
      <c r="B10" s="251">
        <v>6546</v>
      </c>
      <c r="C10" s="251">
        <v>2249</v>
      </c>
      <c r="D10" s="252">
        <f t="shared" si="0"/>
        <v>34.356859150626335</v>
      </c>
      <c r="E10" s="251">
        <v>6691</v>
      </c>
      <c r="F10" s="251">
        <v>2027</v>
      </c>
      <c r="G10" s="252">
        <v>30.294425347481692</v>
      </c>
      <c r="H10" s="253"/>
    </row>
    <row r="11" spans="1:14" ht="19.5" customHeight="1">
      <c r="A11" s="255" t="s">
        <v>315</v>
      </c>
      <c r="B11" s="251">
        <v>7549</v>
      </c>
      <c r="C11" s="251">
        <v>4492</v>
      </c>
      <c r="D11" s="252">
        <f t="shared" si="0"/>
        <v>59.504570141740629</v>
      </c>
      <c r="E11" s="251">
        <v>7248</v>
      </c>
      <c r="F11" s="251">
        <v>3760</v>
      </c>
      <c r="G11" s="252">
        <v>51.876379690949229</v>
      </c>
      <c r="H11" s="253"/>
    </row>
    <row r="12" spans="1:14" ht="19.5" customHeight="1">
      <c r="A12" s="255" t="s">
        <v>316</v>
      </c>
      <c r="B12" s="251">
        <v>6715</v>
      </c>
      <c r="C12" s="251">
        <v>2856</v>
      </c>
      <c r="D12" s="252">
        <f t="shared" si="0"/>
        <v>42.531645569620252</v>
      </c>
      <c r="E12" s="251">
        <v>6588</v>
      </c>
      <c r="F12" s="251">
        <v>2384</v>
      </c>
      <c r="G12" s="252">
        <v>36.187006678809958</v>
      </c>
      <c r="H12" s="253"/>
    </row>
    <row r="13" spans="1:14" ht="19.5" customHeight="1">
      <c r="A13" s="255" t="s">
        <v>317</v>
      </c>
      <c r="B13" s="251">
        <v>7499</v>
      </c>
      <c r="C13" s="251">
        <v>3728</v>
      </c>
      <c r="D13" s="252">
        <f t="shared" si="0"/>
        <v>49.713295106014129</v>
      </c>
      <c r="E13" s="251">
        <v>7730</v>
      </c>
      <c r="F13" s="251">
        <v>3138</v>
      </c>
      <c r="G13" s="252">
        <v>40.595084087968949</v>
      </c>
      <c r="H13" s="253"/>
    </row>
    <row r="14" spans="1:14" ht="19.5" customHeight="1">
      <c r="A14" s="255" t="s">
        <v>318</v>
      </c>
      <c r="B14" s="251">
        <v>6876</v>
      </c>
      <c r="C14" s="251">
        <v>3111</v>
      </c>
      <c r="D14" s="252">
        <f t="shared" si="0"/>
        <v>45.244328097731241</v>
      </c>
      <c r="E14" s="251">
        <v>6965</v>
      </c>
      <c r="F14" s="251">
        <v>2629</v>
      </c>
      <c r="G14" s="252">
        <v>37.745872218234027</v>
      </c>
      <c r="H14" s="253"/>
    </row>
    <row r="15" spans="1:14" ht="24.75" customHeight="1">
      <c r="A15" s="255" t="s">
        <v>319</v>
      </c>
      <c r="B15" s="251">
        <v>7287</v>
      </c>
      <c r="C15" s="251">
        <v>3746</v>
      </c>
      <c r="D15" s="252">
        <f t="shared" si="0"/>
        <v>51.406614519006453</v>
      </c>
      <c r="E15" s="251">
        <v>7442</v>
      </c>
      <c r="F15" s="251">
        <v>3253</v>
      </c>
      <c r="G15" s="252">
        <v>43.711367911851653</v>
      </c>
      <c r="H15" s="253"/>
    </row>
    <row r="16" spans="1:14" ht="19.5" customHeight="1">
      <c r="A16" s="255" t="s">
        <v>320</v>
      </c>
      <c r="B16" s="251">
        <v>6571</v>
      </c>
      <c r="C16" s="251">
        <v>2884</v>
      </c>
      <c r="D16" s="252">
        <f t="shared" si="0"/>
        <v>43.889818901232694</v>
      </c>
      <c r="E16" s="251">
        <v>6607</v>
      </c>
      <c r="F16" s="251">
        <v>2228</v>
      </c>
      <c r="G16" s="252">
        <v>33.721810201301651</v>
      </c>
      <c r="H16" s="253"/>
    </row>
    <row r="17" spans="1:11" ht="19.5" customHeight="1">
      <c r="A17" s="255" t="s">
        <v>321</v>
      </c>
      <c r="B17" s="251">
        <v>6451</v>
      </c>
      <c r="C17" s="251">
        <v>1633</v>
      </c>
      <c r="D17" s="252">
        <f t="shared" si="0"/>
        <v>25.313904820957987</v>
      </c>
      <c r="E17" s="251">
        <v>6738</v>
      </c>
      <c r="F17" s="251">
        <v>1440</v>
      </c>
      <c r="G17" s="252">
        <v>21.371326803205697</v>
      </c>
      <c r="H17" s="253"/>
    </row>
    <row r="18" spans="1:11" ht="19.5" customHeight="1">
      <c r="A18" s="255" t="s">
        <v>322</v>
      </c>
      <c r="B18" s="251">
        <v>6670</v>
      </c>
      <c r="C18" s="251">
        <v>2302</v>
      </c>
      <c r="D18" s="252">
        <f t="shared" si="0"/>
        <v>34.512743628185902</v>
      </c>
      <c r="E18" s="251">
        <v>6496</v>
      </c>
      <c r="F18" s="251">
        <v>1958</v>
      </c>
      <c r="G18" s="252">
        <v>30.141625615763544</v>
      </c>
      <c r="H18" s="253"/>
    </row>
    <row r="19" spans="1:11" ht="19.5" customHeight="1">
      <c r="A19" s="255" t="s">
        <v>323</v>
      </c>
      <c r="B19" s="251">
        <v>7047</v>
      </c>
      <c r="C19" s="251">
        <v>2591</v>
      </c>
      <c r="D19" s="252">
        <f t="shared" si="0"/>
        <v>36.767418759755927</v>
      </c>
      <c r="E19" s="251">
        <v>7160</v>
      </c>
      <c r="F19" s="251">
        <v>2037</v>
      </c>
      <c r="G19" s="252">
        <v>28.491620111731841</v>
      </c>
      <c r="H19" s="253"/>
    </row>
    <row r="20" spans="1:11" ht="24.75" customHeight="1">
      <c r="A20" s="255" t="s">
        <v>324</v>
      </c>
      <c r="B20" s="251">
        <v>6546</v>
      </c>
      <c r="C20" s="251">
        <v>2227</v>
      </c>
      <c r="D20" s="252">
        <f t="shared" si="0"/>
        <v>34.020776046440574</v>
      </c>
      <c r="E20" s="251">
        <v>6492</v>
      </c>
      <c r="F20" s="251">
        <v>1815</v>
      </c>
      <c r="G20" s="252">
        <v>27.957486136783732</v>
      </c>
      <c r="H20" s="253"/>
    </row>
    <row r="21" spans="1:11" ht="19.5" customHeight="1">
      <c r="A21" s="255" t="s">
        <v>325</v>
      </c>
      <c r="B21" s="251">
        <v>6511</v>
      </c>
      <c r="C21" s="251">
        <v>2165</v>
      </c>
      <c r="D21" s="252">
        <f t="shared" si="0"/>
        <v>33.251420672707724</v>
      </c>
      <c r="E21" s="251">
        <v>6694</v>
      </c>
      <c r="F21" s="251">
        <v>1864</v>
      </c>
      <c r="G21" s="252">
        <v>27.845832088437405</v>
      </c>
      <c r="H21" s="253"/>
    </row>
    <row r="22" spans="1:11" ht="19.5" customHeight="1">
      <c r="A22" s="255" t="s">
        <v>326</v>
      </c>
      <c r="B22" s="251">
        <v>6646</v>
      </c>
      <c r="C22" s="251">
        <v>2838</v>
      </c>
      <c r="D22" s="252">
        <f t="shared" si="0"/>
        <v>42.702377369846523</v>
      </c>
      <c r="E22" s="251">
        <v>6796</v>
      </c>
      <c r="F22" s="251">
        <v>2265</v>
      </c>
      <c r="G22" s="252">
        <v>33.328428487345498</v>
      </c>
      <c r="H22" s="253"/>
    </row>
    <row r="23" spans="1:11" ht="19.5" customHeight="1">
      <c r="A23" s="255" t="s">
        <v>327</v>
      </c>
      <c r="B23" s="251">
        <v>6567</v>
      </c>
      <c r="C23" s="251">
        <v>2263</v>
      </c>
      <c r="D23" s="252">
        <f t="shared" si="0"/>
        <v>34.46017968631034</v>
      </c>
      <c r="E23" s="251">
        <v>6725</v>
      </c>
      <c r="F23" s="251">
        <v>1709</v>
      </c>
      <c r="G23" s="252">
        <v>25.412639405204462</v>
      </c>
      <c r="H23" s="253"/>
    </row>
    <row r="24" spans="1:11" ht="19.5" customHeight="1">
      <c r="A24" s="255" t="s">
        <v>328</v>
      </c>
      <c r="B24" s="251">
        <v>6830</v>
      </c>
      <c r="C24" s="251">
        <v>2299</v>
      </c>
      <c r="D24" s="252">
        <f t="shared" si="0"/>
        <v>33.66032210834554</v>
      </c>
      <c r="E24" s="251">
        <v>6886</v>
      </c>
      <c r="F24" s="251">
        <v>1757</v>
      </c>
      <c r="G24" s="252">
        <v>25.515538774324714</v>
      </c>
      <c r="H24" s="253"/>
    </row>
    <row r="25" spans="1:11" ht="24.75" customHeight="1">
      <c r="A25" s="255" t="s">
        <v>329</v>
      </c>
      <c r="B25" s="251">
        <v>7329</v>
      </c>
      <c r="C25" s="251">
        <v>4129</v>
      </c>
      <c r="D25" s="252">
        <f t="shared" si="0"/>
        <v>56.337835993996457</v>
      </c>
      <c r="E25" s="251">
        <v>7303</v>
      </c>
      <c r="F25" s="251">
        <v>3385</v>
      </c>
      <c r="G25" s="252">
        <v>46.350814733671093</v>
      </c>
      <c r="H25" s="253"/>
    </row>
    <row r="26" spans="1:11" ht="19.5" customHeight="1">
      <c r="A26" s="255" t="s">
        <v>779</v>
      </c>
      <c r="B26" s="251">
        <v>7013</v>
      </c>
      <c r="C26" s="251">
        <v>3018</v>
      </c>
      <c r="D26" s="252">
        <f t="shared" si="0"/>
        <v>43.034364751176383</v>
      </c>
      <c r="E26" s="251">
        <v>7253</v>
      </c>
      <c r="F26" s="251">
        <v>2520</v>
      </c>
      <c r="G26" s="252">
        <v>34.744243761202256</v>
      </c>
      <c r="H26" s="253"/>
    </row>
    <row r="27" spans="1:11" ht="19.5" customHeight="1">
      <c r="A27" s="255" t="s">
        <v>330</v>
      </c>
      <c r="B27" s="251">
        <v>6545</v>
      </c>
      <c r="C27" s="251">
        <v>2293</v>
      </c>
      <c r="D27" s="252">
        <f t="shared" si="0"/>
        <v>35.034377387318564</v>
      </c>
      <c r="E27" s="251">
        <v>6763</v>
      </c>
      <c r="F27" s="251">
        <v>1839</v>
      </c>
      <c r="G27" s="252">
        <v>27.192074523140619</v>
      </c>
      <c r="H27" s="253"/>
    </row>
    <row r="28" spans="1:11" ht="19.5" customHeight="1">
      <c r="A28" s="255" t="s">
        <v>331</v>
      </c>
      <c r="B28" s="251">
        <v>6851</v>
      </c>
      <c r="C28" s="251">
        <v>2336</v>
      </c>
      <c r="D28" s="252">
        <f t="shared" si="0"/>
        <v>34.097212085826889</v>
      </c>
      <c r="E28" s="251">
        <v>7050</v>
      </c>
      <c r="F28" s="251">
        <v>2038</v>
      </c>
      <c r="G28" s="252">
        <v>28.907801418439718</v>
      </c>
      <c r="H28" s="253"/>
    </row>
    <row r="29" spans="1:11" ht="19.5" customHeight="1">
      <c r="A29" s="255" t="s">
        <v>332</v>
      </c>
      <c r="B29" s="251">
        <v>7203</v>
      </c>
      <c r="C29" s="251">
        <v>2497</v>
      </c>
      <c r="D29" s="252">
        <f t="shared" si="0"/>
        <v>34.66611134249618</v>
      </c>
      <c r="E29" s="251">
        <v>7401</v>
      </c>
      <c r="F29" s="251">
        <v>2216</v>
      </c>
      <c r="G29" s="252">
        <v>29.941899743277933</v>
      </c>
      <c r="H29" s="253"/>
    </row>
    <row r="30" spans="1:11" ht="19.5" customHeight="1">
      <c r="A30" s="255" t="s">
        <v>333</v>
      </c>
      <c r="B30" s="251">
        <v>7332</v>
      </c>
      <c r="C30" s="251">
        <v>3385</v>
      </c>
      <c r="D30" s="252">
        <f t="shared" si="0"/>
        <v>46.167484997272226</v>
      </c>
      <c r="E30" s="251">
        <v>7301</v>
      </c>
      <c r="F30" s="251">
        <v>2969</v>
      </c>
      <c r="G30" s="252">
        <v>40.665662238049585</v>
      </c>
      <c r="H30" s="253"/>
    </row>
    <row r="31" spans="1:11" s="242" customFormat="1" ht="24.75" customHeight="1">
      <c r="A31" s="256" t="s">
        <v>334</v>
      </c>
      <c r="B31" s="257">
        <f>SUM(B6:B30)</f>
        <v>173810</v>
      </c>
      <c r="C31" s="257">
        <f>SUM(C6:C30)</f>
        <v>72238</v>
      </c>
      <c r="D31" s="258">
        <f>C31/B31*100</f>
        <v>41.561475174040616</v>
      </c>
      <c r="E31" s="257">
        <v>175725</v>
      </c>
      <c r="F31" s="257">
        <f>SUM(F6:F30)</f>
        <v>60255</v>
      </c>
      <c r="G31" s="258">
        <v>34.291079812206569</v>
      </c>
      <c r="H31" s="259"/>
      <c r="I31" s="260"/>
      <c r="J31" s="260"/>
      <c r="K31" s="260"/>
    </row>
    <row r="33" spans="1:13" s="19" customFormat="1" ht="17.25" customHeight="1">
      <c r="A33" s="515" t="s">
        <v>297</v>
      </c>
      <c r="B33" s="515"/>
      <c r="C33" s="515"/>
      <c r="D33" s="515"/>
      <c r="E33" s="516"/>
      <c r="F33" s="516"/>
      <c r="G33" s="516"/>
      <c r="H33" s="516"/>
      <c r="I33" s="516"/>
      <c r="J33" s="516"/>
      <c r="K33" s="516"/>
      <c r="L33" s="516"/>
      <c r="M33" s="516"/>
    </row>
  </sheetData>
  <mergeCells count="8">
    <mergeCell ref="A33:M33"/>
    <mergeCell ref="A3:A5"/>
    <mergeCell ref="B3:D3"/>
    <mergeCell ref="E3:G3"/>
    <mergeCell ref="B4:B5"/>
    <mergeCell ref="C4:D4"/>
    <mergeCell ref="E4:E5"/>
    <mergeCell ref="F4:G4"/>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2:J2"/>
  <sheetViews>
    <sheetView showGridLines="0" view="pageLayout" topLeftCell="A3" zoomScaleNormal="100" zoomScaleSheetLayoutView="115" workbookViewId="0">
      <selection activeCell="I24" sqref="I24"/>
    </sheetView>
  </sheetViews>
  <sheetFormatPr baseColWidth="10" defaultRowHeight="9" customHeight="1"/>
  <cols>
    <col min="1" max="1" width="23.85546875" style="261" customWidth="1"/>
    <col min="2" max="2" width="11.7109375" style="262" customWidth="1"/>
    <col min="3" max="3" width="11.7109375" style="242" customWidth="1"/>
    <col min="4" max="4" width="10" style="242" customWidth="1"/>
    <col min="5" max="5" width="11.7109375" style="262" customWidth="1"/>
    <col min="6" max="6" width="15.140625" style="242" customWidth="1"/>
    <col min="7" max="10" width="11.42578125" style="254"/>
    <col min="11" max="214" width="11.42578125" style="243"/>
    <col min="215" max="215" width="7.42578125" style="243" customWidth="1"/>
    <col min="216" max="216" width="8.85546875" style="243" customWidth="1"/>
    <col min="217" max="227" width="6.42578125" style="243" customWidth="1"/>
    <col min="228" max="470" width="11.42578125" style="243"/>
    <col min="471" max="471" width="7.42578125" style="243" customWidth="1"/>
    <col min="472" max="472" width="8.85546875" style="243" customWidth="1"/>
    <col min="473" max="483" width="6.42578125" style="243" customWidth="1"/>
    <col min="484" max="726" width="11.42578125" style="243"/>
    <col min="727" max="727" width="7.42578125" style="243" customWidth="1"/>
    <col min="728" max="728" width="8.85546875" style="243" customWidth="1"/>
    <col min="729" max="739" width="6.42578125" style="243" customWidth="1"/>
    <col min="740" max="982" width="11.42578125" style="243"/>
    <col min="983" max="983" width="7.42578125" style="243" customWidth="1"/>
    <col min="984" max="984" width="8.85546875" style="243" customWidth="1"/>
    <col min="985" max="995" width="6.42578125" style="243" customWidth="1"/>
    <col min="996" max="1238" width="11.42578125" style="243"/>
    <col min="1239" max="1239" width="7.42578125" style="243" customWidth="1"/>
    <col min="1240" max="1240" width="8.85546875" style="243" customWidth="1"/>
    <col min="1241" max="1251" width="6.42578125" style="243" customWidth="1"/>
    <col min="1252" max="1494" width="11.42578125" style="243"/>
    <col min="1495" max="1495" width="7.42578125" style="243" customWidth="1"/>
    <col min="1496" max="1496" width="8.85546875" style="243" customWidth="1"/>
    <col min="1497" max="1507" width="6.42578125" style="243" customWidth="1"/>
    <col min="1508" max="1750" width="11.42578125" style="243"/>
    <col min="1751" max="1751" width="7.42578125" style="243" customWidth="1"/>
    <col min="1752" max="1752" width="8.85546875" style="243" customWidth="1"/>
    <col min="1753" max="1763" width="6.42578125" style="243" customWidth="1"/>
    <col min="1764" max="2006" width="11.42578125" style="243"/>
    <col min="2007" max="2007" width="7.42578125" style="243" customWidth="1"/>
    <col min="2008" max="2008" width="8.85546875" style="243" customWidth="1"/>
    <col min="2009" max="2019" width="6.42578125" style="243" customWidth="1"/>
    <col min="2020" max="2262" width="11.42578125" style="243"/>
    <col min="2263" max="2263" width="7.42578125" style="243" customWidth="1"/>
    <col min="2264" max="2264" width="8.85546875" style="243" customWidth="1"/>
    <col min="2265" max="2275" width="6.42578125" style="243" customWidth="1"/>
    <col min="2276" max="2518" width="11.42578125" style="243"/>
    <col min="2519" max="2519" width="7.42578125" style="243" customWidth="1"/>
    <col min="2520" max="2520" width="8.85546875" style="243" customWidth="1"/>
    <col min="2521" max="2531" width="6.42578125" style="243" customWidth="1"/>
    <col min="2532" max="2774" width="11.42578125" style="243"/>
    <col min="2775" max="2775" width="7.42578125" style="243" customWidth="1"/>
    <col min="2776" max="2776" width="8.85546875" style="243" customWidth="1"/>
    <col min="2777" max="2787" width="6.42578125" style="243" customWidth="1"/>
    <col min="2788" max="3030" width="11.42578125" style="243"/>
    <col min="3031" max="3031" width="7.42578125" style="243" customWidth="1"/>
    <col min="3032" max="3032" width="8.85546875" style="243" customWidth="1"/>
    <col min="3033" max="3043" width="6.42578125" style="243" customWidth="1"/>
    <col min="3044" max="3286" width="11.42578125" style="243"/>
    <col min="3287" max="3287" width="7.42578125" style="243" customWidth="1"/>
    <col min="3288" max="3288" width="8.85546875" style="243" customWidth="1"/>
    <col min="3289" max="3299" width="6.42578125" style="243" customWidth="1"/>
    <col min="3300" max="3542" width="11.42578125" style="243"/>
    <col min="3543" max="3543" width="7.42578125" style="243" customWidth="1"/>
    <col min="3544" max="3544" width="8.85546875" style="243" customWidth="1"/>
    <col min="3545" max="3555" width="6.42578125" style="243" customWidth="1"/>
    <col min="3556" max="3798" width="11.42578125" style="243"/>
    <col min="3799" max="3799" width="7.42578125" style="243" customWidth="1"/>
    <col min="3800" max="3800" width="8.85546875" style="243" customWidth="1"/>
    <col min="3801" max="3811" width="6.42578125" style="243" customWidth="1"/>
    <col min="3812" max="4054" width="11.42578125" style="243"/>
    <col min="4055" max="4055" width="7.42578125" style="243" customWidth="1"/>
    <col min="4056" max="4056" width="8.85546875" style="243" customWidth="1"/>
    <col min="4057" max="4067" width="6.42578125" style="243" customWidth="1"/>
    <col min="4068" max="4310" width="11.42578125" style="243"/>
    <col min="4311" max="4311" width="7.42578125" style="243" customWidth="1"/>
    <col min="4312" max="4312" width="8.85546875" style="243" customWidth="1"/>
    <col min="4313" max="4323" width="6.42578125" style="243" customWidth="1"/>
    <col min="4324" max="4566" width="11.42578125" style="243"/>
    <col min="4567" max="4567" width="7.42578125" style="243" customWidth="1"/>
    <col min="4568" max="4568" width="8.85546875" style="243" customWidth="1"/>
    <col min="4569" max="4579" width="6.42578125" style="243" customWidth="1"/>
    <col min="4580" max="4822" width="11.42578125" style="243"/>
    <col min="4823" max="4823" width="7.42578125" style="243" customWidth="1"/>
    <col min="4824" max="4824" width="8.85546875" style="243" customWidth="1"/>
    <col min="4825" max="4835" width="6.42578125" style="243" customWidth="1"/>
    <col min="4836" max="5078" width="11.42578125" style="243"/>
    <col min="5079" max="5079" width="7.42578125" style="243" customWidth="1"/>
    <col min="5080" max="5080" width="8.85546875" style="243" customWidth="1"/>
    <col min="5081" max="5091" width="6.42578125" style="243" customWidth="1"/>
    <col min="5092" max="5334" width="11.42578125" style="243"/>
    <col min="5335" max="5335" width="7.42578125" style="243" customWidth="1"/>
    <col min="5336" max="5336" width="8.85546875" style="243" customWidth="1"/>
    <col min="5337" max="5347" width="6.42578125" style="243" customWidth="1"/>
    <col min="5348" max="5590" width="11.42578125" style="243"/>
    <col min="5591" max="5591" width="7.42578125" style="243" customWidth="1"/>
    <col min="5592" max="5592" width="8.85546875" style="243" customWidth="1"/>
    <col min="5593" max="5603" width="6.42578125" style="243" customWidth="1"/>
    <col min="5604" max="5846" width="11.42578125" style="243"/>
    <col min="5847" max="5847" width="7.42578125" style="243" customWidth="1"/>
    <col min="5848" max="5848" width="8.85546875" style="243" customWidth="1"/>
    <col min="5849" max="5859" width="6.42578125" style="243" customWidth="1"/>
    <col min="5860" max="6102" width="11.42578125" style="243"/>
    <col min="6103" max="6103" width="7.42578125" style="243" customWidth="1"/>
    <col min="6104" max="6104" width="8.85546875" style="243" customWidth="1"/>
    <col min="6105" max="6115" width="6.42578125" style="243" customWidth="1"/>
    <col min="6116" max="6358" width="11.42578125" style="243"/>
    <col min="6359" max="6359" width="7.42578125" style="243" customWidth="1"/>
    <col min="6360" max="6360" width="8.85546875" style="243" customWidth="1"/>
    <col min="6361" max="6371" width="6.42578125" style="243" customWidth="1"/>
    <col min="6372" max="6614" width="11.42578125" style="243"/>
    <col min="6615" max="6615" width="7.42578125" style="243" customWidth="1"/>
    <col min="6616" max="6616" width="8.85546875" style="243" customWidth="1"/>
    <col min="6617" max="6627" width="6.42578125" style="243" customWidth="1"/>
    <col min="6628" max="6870" width="11.42578125" style="243"/>
    <col min="6871" max="6871" width="7.42578125" style="243" customWidth="1"/>
    <col min="6872" max="6872" width="8.85546875" style="243" customWidth="1"/>
    <col min="6873" max="6883" width="6.42578125" style="243" customWidth="1"/>
    <col min="6884" max="7126" width="11.42578125" style="243"/>
    <col min="7127" max="7127" width="7.42578125" style="243" customWidth="1"/>
    <col min="7128" max="7128" width="8.85546875" style="243" customWidth="1"/>
    <col min="7129" max="7139" width="6.42578125" style="243" customWidth="1"/>
    <col min="7140" max="7382" width="11.42578125" style="243"/>
    <col min="7383" max="7383" width="7.42578125" style="243" customWidth="1"/>
    <col min="7384" max="7384" width="8.85546875" style="243" customWidth="1"/>
    <col min="7385" max="7395" width="6.42578125" style="243" customWidth="1"/>
    <col min="7396" max="7638" width="11.42578125" style="243"/>
    <col min="7639" max="7639" width="7.42578125" style="243" customWidth="1"/>
    <col min="7640" max="7640" width="8.85546875" style="243" customWidth="1"/>
    <col min="7641" max="7651" width="6.42578125" style="243" customWidth="1"/>
    <col min="7652" max="7894" width="11.42578125" style="243"/>
    <col min="7895" max="7895" width="7.42578125" style="243" customWidth="1"/>
    <col min="7896" max="7896" width="8.85546875" style="243" customWidth="1"/>
    <col min="7897" max="7907" width="6.42578125" style="243" customWidth="1"/>
    <col min="7908" max="8150" width="11.42578125" style="243"/>
    <col min="8151" max="8151" width="7.42578125" style="243" customWidth="1"/>
    <col min="8152" max="8152" width="8.85546875" style="243" customWidth="1"/>
    <col min="8153" max="8163" width="6.42578125" style="243" customWidth="1"/>
    <col min="8164" max="8406" width="11.42578125" style="243"/>
    <col min="8407" max="8407" width="7.42578125" style="243" customWidth="1"/>
    <col min="8408" max="8408" width="8.85546875" style="243" customWidth="1"/>
    <col min="8409" max="8419" width="6.42578125" style="243" customWidth="1"/>
    <col min="8420" max="8662" width="11.42578125" style="243"/>
    <col min="8663" max="8663" width="7.42578125" style="243" customWidth="1"/>
    <col min="8664" max="8664" width="8.85546875" style="243" customWidth="1"/>
    <col min="8665" max="8675" width="6.42578125" style="243" customWidth="1"/>
    <col min="8676" max="8918" width="11.42578125" style="243"/>
    <col min="8919" max="8919" width="7.42578125" style="243" customWidth="1"/>
    <col min="8920" max="8920" width="8.85546875" style="243" customWidth="1"/>
    <col min="8921" max="8931" width="6.42578125" style="243" customWidth="1"/>
    <col min="8932" max="9174" width="11.42578125" style="243"/>
    <col min="9175" max="9175" width="7.42578125" style="243" customWidth="1"/>
    <col min="9176" max="9176" width="8.85546875" style="243" customWidth="1"/>
    <col min="9177" max="9187" width="6.42578125" style="243" customWidth="1"/>
    <col min="9188" max="9430" width="11.42578125" style="243"/>
    <col min="9431" max="9431" width="7.42578125" style="243" customWidth="1"/>
    <col min="9432" max="9432" width="8.85546875" style="243" customWidth="1"/>
    <col min="9433" max="9443" width="6.42578125" style="243" customWidth="1"/>
    <col min="9444" max="9686" width="11.42578125" style="243"/>
    <col min="9687" max="9687" width="7.42578125" style="243" customWidth="1"/>
    <col min="9688" max="9688" width="8.85546875" style="243" customWidth="1"/>
    <col min="9689" max="9699" width="6.42578125" style="243" customWidth="1"/>
    <col min="9700" max="9942" width="11.42578125" style="243"/>
    <col min="9943" max="9943" width="7.42578125" style="243" customWidth="1"/>
    <col min="9944" max="9944" width="8.85546875" style="243" customWidth="1"/>
    <col min="9945" max="9955" width="6.42578125" style="243" customWidth="1"/>
    <col min="9956" max="10198" width="11.42578125" style="243"/>
    <col min="10199" max="10199" width="7.42578125" style="243" customWidth="1"/>
    <col min="10200" max="10200" width="8.85546875" style="243" customWidth="1"/>
    <col min="10201" max="10211" width="6.42578125" style="243" customWidth="1"/>
    <col min="10212" max="10454" width="11.42578125" style="243"/>
    <col min="10455" max="10455" width="7.42578125" style="243" customWidth="1"/>
    <col min="10456" max="10456" width="8.85546875" style="243" customWidth="1"/>
    <col min="10457" max="10467" width="6.42578125" style="243" customWidth="1"/>
    <col min="10468" max="10710" width="11.42578125" style="243"/>
    <col min="10711" max="10711" width="7.42578125" style="243" customWidth="1"/>
    <col min="10712" max="10712" width="8.85546875" style="243" customWidth="1"/>
    <col min="10713" max="10723" width="6.42578125" style="243" customWidth="1"/>
    <col min="10724" max="10966" width="11.42578125" style="243"/>
    <col min="10967" max="10967" width="7.42578125" style="243" customWidth="1"/>
    <col min="10968" max="10968" width="8.85546875" style="243" customWidth="1"/>
    <col min="10969" max="10979" width="6.42578125" style="243" customWidth="1"/>
    <col min="10980" max="11222" width="11.42578125" style="243"/>
    <col min="11223" max="11223" width="7.42578125" style="243" customWidth="1"/>
    <col min="11224" max="11224" width="8.85546875" style="243" customWidth="1"/>
    <col min="11225" max="11235" width="6.42578125" style="243" customWidth="1"/>
    <col min="11236" max="11478" width="11.42578125" style="243"/>
    <col min="11479" max="11479" width="7.42578125" style="243" customWidth="1"/>
    <col min="11480" max="11480" width="8.85546875" style="243" customWidth="1"/>
    <col min="11481" max="11491" width="6.42578125" style="243" customWidth="1"/>
    <col min="11492" max="11734" width="11.42578125" style="243"/>
    <col min="11735" max="11735" width="7.42578125" style="243" customWidth="1"/>
    <col min="11736" max="11736" width="8.85546875" style="243" customWidth="1"/>
    <col min="11737" max="11747" width="6.42578125" style="243" customWidth="1"/>
    <col min="11748" max="11990" width="11.42578125" style="243"/>
    <col min="11991" max="11991" width="7.42578125" style="243" customWidth="1"/>
    <col min="11992" max="11992" width="8.85546875" style="243" customWidth="1"/>
    <col min="11993" max="12003" width="6.42578125" style="243" customWidth="1"/>
    <col min="12004" max="12246" width="11.42578125" style="243"/>
    <col min="12247" max="12247" width="7.42578125" style="243" customWidth="1"/>
    <col min="12248" max="12248" width="8.85546875" style="243" customWidth="1"/>
    <col min="12249" max="12259" width="6.42578125" style="243" customWidth="1"/>
    <col min="12260" max="12502" width="11.42578125" style="243"/>
    <col min="12503" max="12503" width="7.42578125" style="243" customWidth="1"/>
    <col min="12504" max="12504" width="8.85546875" style="243" customWidth="1"/>
    <col min="12505" max="12515" width="6.42578125" style="243" customWidth="1"/>
    <col min="12516" max="12758" width="11.42578125" style="243"/>
    <col min="12759" max="12759" width="7.42578125" style="243" customWidth="1"/>
    <col min="12760" max="12760" width="8.85546875" style="243" customWidth="1"/>
    <col min="12761" max="12771" width="6.42578125" style="243" customWidth="1"/>
    <col min="12772" max="13014" width="11.42578125" style="243"/>
    <col min="13015" max="13015" width="7.42578125" style="243" customWidth="1"/>
    <col min="13016" max="13016" width="8.85546875" style="243" customWidth="1"/>
    <col min="13017" max="13027" width="6.42578125" style="243" customWidth="1"/>
    <col min="13028" max="13270" width="11.42578125" style="243"/>
    <col min="13271" max="13271" width="7.42578125" style="243" customWidth="1"/>
    <col min="13272" max="13272" width="8.85546875" style="243" customWidth="1"/>
    <col min="13273" max="13283" width="6.42578125" style="243" customWidth="1"/>
    <col min="13284" max="13526" width="11.42578125" style="243"/>
    <col min="13527" max="13527" width="7.42578125" style="243" customWidth="1"/>
    <col min="13528" max="13528" width="8.85546875" style="243" customWidth="1"/>
    <col min="13529" max="13539" width="6.42578125" style="243" customWidth="1"/>
    <col min="13540" max="13782" width="11.42578125" style="243"/>
    <col min="13783" max="13783" width="7.42578125" style="243" customWidth="1"/>
    <col min="13784" max="13784" width="8.85546875" style="243" customWidth="1"/>
    <col min="13785" max="13795" width="6.42578125" style="243" customWidth="1"/>
    <col min="13796" max="14038" width="11.42578125" style="243"/>
    <col min="14039" max="14039" width="7.42578125" style="243" customWidth="1"/>
    <col min="14040" max="14040" width="8.85546875" style="243" customWidth="1"/>
    <col min="14041" max="14051" width="6.42578125" style="243" customWidth="1"/>
    <col min="14052" max="14294" width="11.42578125" style="243"/>
    <col min="14295" max="14295" width="7.42578125" style="243" customWidth="1"/>
    <col min="14296" max="14296" width="8.85546875" style="243" customWidth="1"/>
    <col min="14297" max="14307" width="6.42578125" style="243" customWidth="1"/>
    <col min="14308" max="14550" width="11.42578125" style="243"/>
    <col min="14551" max="14551" width="7.42578125" style="243" customWidth="1"/>
    <col min="14552" max="14552" width="8.85546875" style="243" customWidth="1"/>
    <col min="14553" max="14563" width="6.42578125" style="243" customWidth="1"/>
    <col min="14564" max="14806" width="11.42578125" style="243"/>
    <col min="14807" max="14807" width="7.42578125" style="243" customWidth="1"/>
    <col min="14808" max="14808" width="8.85546875" style="243" customWidth="1"/>
    <col min="14809" max="14819" width="6.42578125" style="243" customWidth="1"/>
    <col min="14820" max="15062" width="11.42578125" style="243"/>
    <col min="15063" max="15063" width="7.42578125" style="243" customWidth="1"/>
    <col min="15064" max="15064" width="8.85546875" style="243" customWidth="1"/>
    <col min="15065" max="15075" width="6.42578125" style="243" customWidth="1"/>
    <col min="15076" max="15318" width="11.42578125" style="243"/>
    <col min="15319" max="15319" width="7.42578125" style="243" customWidth="1"/>
    <col min="15320" max="15320" width="8.85546875" style="243" customWidth="1"/>
    <col min="15321" max="15331" width="6.42578125" style="243" customWidth="1"/>
    <col min="15332" max="15574" width="11.42578125" style="243"/>
    <col min="15575" max="15575" width="7.42578125" style="243" customWidth="1"/>
    <col min="15576" max="15576" width="8.85546875" style="243" customWidth="1"/>
    <col min="15577" max="15587" width="6.42578125" style="243" customWidth="1"/>
    <col min="15588" max="15830" width="11.42578125" style="243"/>
    <col min="15831" max="15831" width="7.42578125" style="243" customWidth="1"/>
    <col min="15832" max="15832" width="8.85546875" style="243" customWidth="1"/>
    <col min="15833" max="15843" width="6.42578125" style="243" customWidth="1"/>
    <col min="15844" max="16086" width="11.42578125" style="243"/>
    <col min="16087" max="16087" width="7.42578125" style="243" customWidth="1"/>
    <col min="16088" max="16088" width="8.85546875" style="243" customWidth="1"/>
    <col min="16089" max="16099" width="6.42578125" style="243" customWidth="1"/>
    <col min="16100" max="16384" width="11.42578125" style="243"/>
  </cols>
  <sheetData>
    <row r="2" spans="7:7" s="243" customFormat="1" ht="6.75" customHeight="1" collapsed="1">
      <c r="G2" s="244"/>
    </row>
  </sheetData>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O1"/>
  <sheetViews>
    <sheetView showGridLines="0" view="pageLayout" zoomScaleNormal="100" zoomScaleSheetLayoutView="115" workbookViewId="0">
      <selection activeCell="I24" sqref="I24"/>
    </sheetView>
  </sheetViews>
  <sheetFormatPr baseColWidth="10" defaultColWidth="11.5703125" defaultRowHeight="11.25"/>
  <cols>
    <col min="1" max="1" width="4.7109375" style="7" customWidth="1"/>
    <col min="2" max="2" width="6.7109375" style="20" customWidth="1"/>
    <col min="3" max="3" width="7" style="20" customWidth="1"/>
    <col min="4" max="9" width="5.7109375" style="20" customWidth="1"/>
    <col min="10" max="10" width="9" style="20" customWidth="1"/>
    <col min="11" max="11" width="7.5703125" style="20" bestFit="1" customWidth="1"/>
    <col min="12" max="12" width="5" style="20" customWidth="1"/>
    <col min="13" max="13" width="5.28515625" style="20" customWidth="1"/>
    <col min="14" max="14" width="4.85546875" style="20" customWidth="1"/>
    <col min="15" max="15" width="5.42578125" style="20" customWidth="1"/>
    <col min="16" max="16" width="7.5703125" style="7" customWidth="1"/>
    <col min="17" max="256" width="11.5703125" style="7"/>
    <col min="257" max="257" width="6.140625" style="7" customWidth="1"/>
    <col min="258" max="258" width="6.7109375" style="7" bestFit="1" customWidth="1"/>
    <col min="259" max="259" width="7.140625" style="7" customWidth="1"/>
    <col min="260" max="260" width="4.7109375" style="7" customWidth="1"/>
    <col min="261" max="261" width="4.85546875" style="7" customWidth="1"/>
    <col min="262" max="262" width="6" style="7" bestFit="1" customWidth="1"/>
    <col min="263" max="263" width="4.28515625" style="7" customWidth="1"/>
    <col min="264" max="264" width="7" style="7" bestFit="1" customWidth="1"/>
    <col min="265" max="265" width="5" style="7" bestFit="1" customWidth="1"/>
    <col min="266" max="266" width="5.85546875" style="7" bestFit="1" customWidth="1"/>
    <col min="267" max="267" width="7.5703125" style="7" bestFit="1" customWidth="1"/>
    <col min="268" max="268" width="4.5703125" style="7" customWidth="1"/>
    <col min="269" max="269" width="4.28515625" style="7" customWidth="1"/>
    <col min="270" max="270" width="6" style="7" bestFit="1" customWidth="1"/>
    <col min="271" max="271" width="6.85546875" style="7" customWidth="1"/>
    <col min="272" max="272" width="7.5703125" style="7" customWidth="1"/>
    <col min="273" max="512" width="11.5703125" style="7"/>
    <col min="513" max="513" width="6.140625" style="7" customWidth="1"/>
    <col min="514" max="514" width="6.7109375" style="7" bestFit="1" customWidth="1"/>
    <col min="515" max="515" width="7.140625" style="7" customWidth="1"/>
    <col min="516" max="516" width="4.7109375" style="7" customWidth="1"/>
    <col min="517" max="517" width="4.85546875" style="7" customWidth="1"/>
    <col min="518" max="518" width="6" style="7" bestFit="1" customWidth="1"/>
    <col min="519" max="519" width="4.28515625" style="7" customWidth="1"/>
    <col min="520" max="520" width="7" style="7" bestFit="1" customWidth="1"/>
    <col min="521" max="521" width="5" style="7" bestFit="1" customWidth="1"/>
    <col min="522" max="522" width="5.85546875" style="7" bestFit="1" customWidth="1"/>
    <col min="523" max="523" width="7.5703125" style="7" bestFit="1" customWidth="1"/>
    <col min="524" max="524" width="4.5703125" style="7" customWidth="1"/>
    <col min="525" max="525" width="4.28515625" style="7" customWidth="1"/>
    <col min="526" max="526" width="6" style="7" bestFit="1" customWidth="1"/>
    <col min="527" max="527" width="6.85546875" style="7" customWidth="1"/>
    <col min="528" max="528" width="7.5703125" style="7" customWidth="1"/>
    <col min="529" max="768" width="11.5703125" style="7"/>
    <col min="769" max="769" width="6.140625" style="7" customWidth="1"/>
    <col min="770" max="770" width="6.7109375" style="7" bestFit="1" customWidth="1"/>
    <col min="771" max="771" width="7.140625" style="7" customWidth="1"/>
    <col min="772" max="772" width="4.7109375" style="7" customWidth="1"/>
    <col min="773" max="773" width="4.85546875" style="7" customWidth="1"/>
    <col min="774" max="774" width="6" style="7" bestFit="1" customWidth="1"/>
    <col min="775" max="775" width="4.28515625" style="7" customWidth="1"/>
    <col min="776" max="776" width="7" style="7" bestFit="1" customWidth="1"/>
    <col min="777" max="777" width="5" style="7" bestFit="1" customWidth="1"/>
    <col min="778" max="778" width="5.85546875" style="7" bestFit="1" customWidth="1"/>
    <col min="779" max="779" width="7.5703125" style="7" bestFit="1" customWidth="1"/>
    <col min="780" max="780" width="4.5703125" style="7" customWidth="1"/>
    <col min="781" max="781" width="4.28515625" style="7" customWidth="1"/>
    <col min="782" max="782" width="6" style="7" bestFit="1" customWidth="1"/>
    <col min="783" max="783" width="6.85546875" style="7" customWidth="1"/>
    <col min="784" max="784" width="7.5703125" style="7" customWidth="1"/>
    <col min="785" max="1024" width="11.5703125" style="7"/>
    <col min="1025" max="1025" width="6.140625" style="7" customWidth="1"/>
    <col min="1026" max="1026" width="6.7109375" style="7" bestFit="1" customWidth="1"/>
    <col min="1027" max="1027" width="7.140625" style="7" customWidth="1"/>
    <col min="1028" max="1028" width="4.7109375" style="7" customWidth="1"/>
    <col min="1029" max="1029" width="4.85546875" style="7" customWidth="1"/>
    <col min="1030" max="1030" width="6" style="7" bestFit="1" customWidth="1"/>
    <col min="1031" max="1031" width="4.28515625" style="7" customWidth="1"/>
    <col min="1032" max="1032" width="7" style="7" bestFit="1" customWidth="1"/>
    <col min="1033" max="1033" width="5" style="7" bestFit="1" customWidth="1"/>
    <col min="1034" max="1034" width="5.85546875" style="7" bestFit="1" customWidth="1"/>
    <col min="1035" max="1035" width="7.5703125" style="7" bestFit="1" customWidth="1"/>
    <col min="1036" max="1036" width="4.5703125" style="7" customWidth="1"/>
    <col min="1037" max="1037" width="4.28515625" style="7" customWidth="1"/>
    <col min="1038" max="1038" width="6" style="7" bestFit="1" customWidth="1"/>
    <col min="1039" max="1039" width="6.85546875" style="7" customWidth="1"/>
    <col min="1040" max="1040" width="7.5703125" style="7" customWidth="1"/>
    <col min="1041" max="1280" width="11.5703125" style="7"/>
    <col min="1281" max="1281" width="6.140625" style="7" customWidth="1"/>
    <col min="1282" max="1282" width="6.7109375" style="7" bestFit="1" customWidth="1"/>
    <col min="1283" max="1283" width="7.140625" style="7" customWidth="1"/>
    <col min="1284" max="1284" width="4.7109375" style="7" customWidth="1"/>
    <col min="1285" max="1285" width="4.85546875" style="7" customWidth="1"/>
    <col min="1286" max="1286" width="6" style="7" bestFit="1" customWidth="1"/>
    <col min="1287" max="1287" width="4.28515625" style="7" customWidth="1"/>
    <col min="1288" max="1288" width="7" style="7" bestFit="1" customWidth="1"/>
    <col min="1289" max="1289" width="5" style="7" bestFit="1" customWidth="1"/>
    <col min="1290" max="1290" width="5.85546875" style="7" bestFit="1" customWidth="1"/>
    <col min="1291" max="1291" width="7.5703125" style="7" bestFit="1" customWidth="1"/>
    <col min="1292" max="1292" width="4.5703125" style="7" customWidth="1"/>
    <col min="1293" max="1293" width="4.28515625" style="7" customWidth="1"/>
    <col min="1294" max="1294" width="6" style="7" bestFit="1" customWidth="1"/>
    <col min="1295" max="1295" width="6.85546875" style="7" customWidth="1"/>
    <col min="1296" max="1296" width="7.5703125" style="7" customWidth="1"/>
    <col min="1297" max="1536" width="11.5703125" style="7"/>
    <col min="1537" max="1537" width="6.140625" style="7" customWidth="1"/>
    <col min="1538" max="1538" width="6.7109375" style="7" bestFit="1" customWidth="1"/>
    <col min="1539" max="1539" width="7.140625" style="7" customWidth="1"/>
    <col min="1540" max="1540" width="4.7109375" style="7" customWidth="1"/>
    <col min="1541" max="1541" width="4.85546875" style="7" customWidth="1"/>
    <col min="1542" max="1542" width="6" style="7" bestFit="1" customWidth="1"/>
    <col min="1543" max="1543" width="4.28515625" style="7" customWidth="1"/>
    <col min="1544" max="1544" width="7" style="7" bestFit="1" customWidth="1"/>
    <col min="1545" max="1545" width="5" style="7" bestFit="1" customWidth="1"/>
    <col min="1546" max="1546" width="5.85546875" style="7" bestFit="1" customWidth="1"/>
    <col min="1547" max="1547" width="7.5703125" style="7" bestFit="1" customWidth="1"/>
    <col min="1548" max="1548" width="4.5703125" style="7" customWidth="1"/>
    <col min="1549" max="1549" width="4.28515625" style="7" customWidth="1"/>
    <col min="1550" max="1550" width="6" style="7" bestFit="1" customWidth="1"/>
    <col min="1551" max="1551" width="6.85546875" style="7" customWidth="1"/>
    <col min="1552" max="1552" width="7.5703125" style="7" customWidth="1"/>
    <col min="1553" max="1792" width="11.5703125" style="7"/>
    <col min="1793" max="1793" width="6.140625" style="7" customWidth="1"/>
    <col min="1794" max="1794" width="6.7109375" style="7" bestFit="1" customWidth="1"/>
    <col min="1795" max="1795" width="7.140625" style="7" customWidth="1"/>
    <col min="1796" max="1796" width="4.7109375" style="7" customWidth="1"/>
    <col min="1797" max="1797" width="4.85546875" style="7" customWidth="1"/>
    <col min="1798" max="1798" width="6" style="7" bestFit="1" customWidth="1"/>
    <col min="1799" max="1799" width="4.28515625" style="7" customWidth="1"/>
    <col min="1800" max="1800" width="7" style="7" bestFit="1" customWidth="1"/>
    <col min="1801" max="1801" width="5" style="7" bestFit="1" customWidth="1"/>
    <col min="1802" max="1802" width="5.85546875" style="7" bestFit="1" customWidth="1"/>
    <col min="1803" max="1803" width="7.5703125" style="7" bestFit="1" customWidth="1"/>
    <col min="1804" max="1804" width="4.5703125" style="7" customWidth="1"/>
    <col min="1805" max="1805" width="4.28515625" style="7" customWidth="1"/>
    <col min="1806" max="1806" width="6" style="7" bestFit="1" customWidth="1"/>
    <col min="1807" max="1807" width="6.85546875" style="7" customWidth="1"/>
    <col min="1808" max="1808" width="7.5703125" style="7" customWidth="1"/>
    <col min="1809" max="2048" width="11.5703125" style="7"/>
    <col min="2049" max="2049" width="6.140625" style="7" customWidth="1"/>
    <col min="2050" max="2050" width="6.7109375" style="7" bestFit="1" customWidth="1"/>
    <col min="2051" max="2051" width="7.140625" style="7" customWidth="1"/>
    <col min="2052" max="2052" width="4.7109375" style="7" customWidth="1"/>
    <col min="2053" max="2053" width="4.85546875" style="7" customWidth="1"/>
    <col min="2054" max="2054" width="6" style="7" bestFit="1" customWidth="1"/>
    <col min="2055" max="2055" width="4.28515625" style="7" customWidth="1"/>
    <col min="2056" max="2056" width="7" style="7" bestFit="1" customWidth="1"/>
    <col min="2057" max="2057" width="5" style="7" bestFit="1" customWidth="1"/>
    <col min="2058" max="2058" width="5.85546875" style="7" bestFit="1" customWidth="1"/>
    <col min="2059" max="2059" width="7.5703125" style="7" bestFit="1" customWidth="1"/>
    <col min="2060" max="2060" width="4.5703125" style="7" customWidth="1"/>
    <col min="2061" max="2061" width="4.28515625" style="7" customWidth="1"/>
    <col min="2062" max="2062" width="6" style="7" bestFit="1" customWidth="1"/>
    <col min="2063" max="2063" width="6.85546875" style="7" customWidth="1"/>
    <col min="2064" max="2064" width="7.5703125" style="7" customWidth="1"/>
    <col min="2065" max="2304" width="11.5703125" style="7"/>
    <col min="2305" max="2305" width="6.140625" style="7" customWidth="1"/>
    <col min="2306" max="2306" width="6.7109375" style="7" bestFit="1" customWidth="1"/>
    <col min="2307" max="2307" width="7.140625" style="7" customWidth="1"/>
    <col min="2308" max="2308" width="4.7109375" style="7" customWidth="1"/>
    <col min="2309" max="2309" width="4.85546875" style="7" customWidth="1"/>
    <col min="2310" max="2310" width="6" style="7" bestFit="1" customWidth="1"/>
    <col min="2311" max="2311" width="4.28515625" style="7" customWidth="1"/>
    <col min="2312" max="2312" width="7" style="7" bestFit="1" customWidth="1"/>
    <col min="2313" max="2313" width="5" style="7" bestFit="1" customWidth="1"/>
    <col min="2314" max="2314" width="5.85546875" style="7" bestFit="1" customWidth="1"/>
    <col min="2315" max="2315" width="7.5703125" style="7" bestFit="1" customWidth="1"/>
    <col min="2316" max="2316" width="4.5703125" style="7" customWidth="1"/>
    <col min="2317" max="2317" width="4.28515625" style="7" customWidth="1"/>
    <col min="2318" max="2318" width="6" style="7" bestFit="1" customWidth="1"/>
    <col min="2319" max="2319" width="6.85546875" style="7" customWidth="1"/>
    <col min="2320" max="2320" width="7.5703125" style="7" customWidth="1"/>
    <col min="2321" max="2560" width="11.5703125" style="7"/>
    <col min="2561" max="2561" width="6.140625" style="7" customWidth="1"/>
    <col min="2562" max="2562" width="6.7109375" style="7" bestFit="1" customWidth="1"/>
    <col min="2563" max="2563" width="7.140625" style="7" customWidth="1"/>
    <col min="2564" max="2564" width="4.7109375" style="7" customWidth="1"/>
    <col min="2565" max="2565" width="4.85546875" style="7" customWidth="1"/>
    <col min="2566" max="2566" width="6" style="7" bestFit="1" customWidth="1"/>
    <col min="2567" max="2567" width="4.28515625" style="7" customWidth="1"/>
    <col min="2568" max="2568" width="7" style="7" bestFit="1" customWidth="1"/>
    <col min="2569" max="2569" width="5" style="7" bestFit="1" customWidth="1"/>
    <col min="2570" max="2570" width="5.85546875" style="7" bestFit="1" customWidth="1"/>
    <col min="2571" max="2571" width="7.5703125" style="7" bestFit="1" customWidth="1"/>
    <col min="2572" max="2572" width="4.5703125" style="7" customWidth="1"/>
    <col min="2573" max="2573" width="4.28515625" style="7" customWidth="1"/>
    <col min="2574" max="2574" width="6" style="7" bestFit="1" customWidth="1"/>
    <col min="2575" max="2575" width="6.85546875" style="7" customWidth="1"/>
    <col min="2576" max="2576" width="7.5703125" style="7" customWidth="1"/>
    <col min="2577" max="2816" width="11.5703125" style="7"/>
    <col min="2817" max="2817" width="6.140625" style="7" customWidth="1"/>
    <col min="2818" max="2818" width="6.7109375" style="7" bestFit="1" customWidth="1"/>
    <col min="2819" max="2819" width="7.140625" style="7" customWidth="1"/>
    <col min="2820" max="2820" width="4.7109375" style="7" customWidth="1"/>
    <col min="2821" max="2821" width="4.85546875" style="7" customWidth="1"/>
    <col min="2822" max="2822" width="6" style="7" bestFit="1" customWidth="1"/>
    <col min="2823" max="2823" width="4.28515625" style="7" customWidth="1"/>
    <col min="2824" max="2824" width="7" style="7" bestFit="1" customWidth="1"/>
    <col min="2825" max="2825" width="5" style="7" bestFit="1" customWidth="1"/>
    <col min="2826" max="2826" width="5.85546875" style="7" bestFit="1" customWidth="1"/>
    <col min="2827" max="2827" width="7.5703125" style="7" bestFit="1" customWidth="1"/>
    <col min="2828" max="2828" width="4.5703125" style="7" customWidth="1"/>
    <col min="2829" max="2829" width="4.28515625" style="7" customWidth="1"/>
    <col min="2830" max="2830" width="6" style="7" bestFit="1" customWidth="1"/>
    <col min="2831" max="2831" width="6.85546875" style="7" customWidth="1"/>
    <col min="2832" max="2832" width="7.5703125" style="7" customWidth="1"/>
    <col min="2833" max="3072" width="11.5703125" style="7"/>
    <col min="3073" max="3073" width="6.140625" style="7" customWidth="1"/>
    <col min="3074" max="3074" width="6.7109375" style="7" bestFit="1" customWidth="1"/>
    <col min="3075" max="3075" width="7.140625" style="7" customWidth="1"/>
    <col min="3076" max="3076" width="4.7109375" style="7" customWidth="1"/>
    <col min="3077" max="3077" width="4.85546875" style="7" customWidth="1"/>
    <col min="3078" max="3078" width="6" style="7" bestFit="1" customWidth="1"/>
    <col min="3079" max="3079" width="4.28515625" style="7" customWidth="1"/>
    <col min="3080" max="3080" width="7" style="7" bestFit="1" customWidth="1"/>
    <col min="3081" max="3081" width="5" style="7" bestFit="1" customWidth="1"/>
    <col min="3082" max="3082" width="5.85546875" style="7" bestFit="1" customWidth="1"/>
    <col min="3083" max="3083" width="7.5703125" style="7" bestFit="1" customWidth="1"/>
    <col min="3084" max="3084" width="4.5703125" style="7" customWidth="1"/>
    <col min="3085" max="3085" width="4.28515625" style="7" customWidth="1"/>
    <col min="3086" max="3086" width="6" style="7" bestFit="1" customWidth="1"/>
    <col min="3087" max="3087" width="6.85546875" style="7" customWidth="1"/>
    <col min="3088" max="3088" width="7.5703125" style="7" customWidth="1"/>
    <col min="3089" max="3328" width="11.5703125" style="7"/>
    <col min="3329" max="3329" width="6.140625" style="7" customWidth="1"/>
    <col min="3330" max="3330" width="6.7109375" style="7" bestFit="1" customWidth="1"/>
    <col min="3331" max="3331" width="7.140625" style="7" customWidth="1"/>
    <col min="3332" max="3332" width="4.7109375" style="7" customWidth="1"/>
    <col min="3333" max="3333" width="4.85546875" style="7" customWidth="1"/>
    <col min="3334" max="3334" width="6" style="7" bestFit="1" customWidth="1"/>
    <col min="3335" max="3335" width="4.28515625" style="7" customWidth="1"/>
    <col min="3336" max="3336" width="7" style="7" bestFit="1" customWidth="1"/>
    <col min="3337" max="3337" width="5" style="7" bestFit="1" customWidth="1"/>
    <col min="3338" max="3338" width="5.85546875" style="7" bestFit="1" customWidth="1"/>
    <col min="3339" max="3339" width="7.5703125" style="7" bestFit="1" customWidth="1"/>
    <col min="3340" max="3340" width="4.5703125" style="7" customWidth="1"/>
    <col min="3341" max="3341" width="4.28515625" style="7" customWidth="1"/>
    <col min="3342" max="3342" width="6" style="7" bestFit="1" customWidth="1"/>
    <col min="3343" max="3343" width="6.85546875" style="7" customWidth="1"/>
    <col min="3344" max="3344" width="7.5703125" style="7" customWidth="1"/>
    <col min="3345" max="3584" width="11.5703125" style="7"/>
    <col min="3585" max="3585" width="6.140625" style="7" customWidth="1"/>
    <col min="3586" max="3586" width="6.7109375" style="7" bestFit="1" customWidth="1"/>
    <col min="3587" max="3587" width="7.140625" style="7" customWidth="1"/>
    <col min="3588" max="3588" width="4.7109375" style="7" customWidth="1"/>
    <col min="3589" max="3589" width="4.85546875" style="7" customWidth="1"/>
    <col min="3590" max="3590" width="6" style="7" bestFit="1" customWidth="1"/>
    <col min="3591" max="3591" width="4.28515625" style="7" customWidth="1"/>
    <col min="3592" max="3592" width="7" style="7" bestFit="1" customWidth="1"/>
    <col min="3593" max="3593" width="5" style="7" bestFit="1" customWidth="1"/>
    <col min="3594" max="3594" width="5.85546875" style="7" bestFit="1" customWidth="1"/>
    <col min="3595" max="3595" width="7.5703125" style="7" bestFit="1" customWidth="1"/>
    <col min="3596" max="3596" width="4.5703125" style="7" customWidth="1"/>
    <col min="3597" max="3597" width="4.28515625" style="7" customWidth="1"/>
    <col min="3598" max="3598" width="6" style="7" bestFit="1" customWidth="1"/>
    <col min="3599" max="3599" width="6.85546875" style="7" customWidth="1"/>
    <col min="3600" max="3600" width="7.5703125" style="7" customWidth="1"/>
    <col min="3601" max="3840" width="11.5703125" style="7"/>
    <col min="3841" max="3841" width="6.140625" style="7" customWidth="1"/>
    <col min="3842" max="3842" width="6.7109375" style="7" bestFit="1" customWidth="1"/>
    <col min="3843" max="3843" width="7.140625" style="7" customWidth="1"/>
    <col min="3844" max="3844" width="4.7109375" style="7" customWidth="1"/>
    <col min="3845" max="3845" width="4.85546875" style="7" customWidth="1"/>
    <col min="3846" max="3846" width="6" style="7" bestFit="1" customWidth="1"/>
    <col min="3847" max="3847" width="4.28515625" style="7" customWidth="1"/>
    <col min="3848" max="3848" width="7" style="7" bestFit="1" customWidth="1"/>
    <col min="3849" max="3849" width="5" style="7" bestFit="1" customWidth="1"/>
    <col min="3850" max="3850" width="5.85546875" style="7" bestFit="1" customWidth="1"/>
    <col min="3851" max="3851" width="7.5703125" style="7" bestFit="1" customWidth="1"/>
    <col min="3852" max="3852" width="4.5703125" style="7" customWidth="1"/>
    <col min="3853" max="3853" width="4.28515625" style="7" customWidth="1"/>
    <col min="3854" max="3854" width="6" style="7" bestFit="1" customWidth="1"/>
    <col min="3855" max="3855" width="6.85546875" style="7" customWidth="1"/>
    <col min="3856" max="3856" width="7.5703125" style="7" customWidth="1"/>
    <col min="3857" max="4096" width="11.5703125" style="7"/>
    <col min="4097" max="4097" width="6.140625" style="7" customWidth="1"/>
    <col min="4098" max="4098" width="6.7109375" style="7" bestFit="1" customWidth="1"/>
    <col min="4099" max="4099" width="7.140625" style="7" customWidth="1"/>
    <col min="4100" max="4100" width="4.7109375" style="7" customWidth="1"/>
    <col min="4101" max="4101" width="4.85546875" style="7" customWidth="1"/>
    <col min="4102" max="4102" width="6" style="7" bestFit="1" customWidth="1"/>
    <col min="4103" max="4103" width="4.28515625" style="7" customWidth="1"/>
    <col min="4104" max="4104" width="7" style="7" bestFit="1" customWidth="1"/>
    <col min="4105" max="4105" width="5" style="7" bestFit="1" customWidth="1"/>
    <col min="4106" max="4106" width="5.85546875" style="7" bestFit="1" customWidth="1"/>
    <col min="4107" max="4107" width="7.5703125" style="7" bestFit="1" customWidth="1"/>
    <col min="4108" max="4108" width="4.5703125" style="7" customWidth="1"/>
    <col min="4109" max="4109" width="4.28515625" style="7" customWidth="1"/>
    <col min="4110" max="4110" width="6" style="7" bestFit="1" customWidth="1"/>
    <col min="4111" max="4111" width="6.85546875" style="7" customWidth="1"/>
    <col min="4112" max="4112" width="7.5703125" style="7" customWidth="1"/>
    <col min="4113" max="4352" width="11.5703125" style="7"/>
    <col min="4353" max="4353" width="6.140625" style="7" customWidth="1"/>
    <col min="4354" max="4354" width="6.7109375" style="7" bestFit="1" customWidth="1"/>
    <col min="4355" max="4355" width="7.140625" style="7" customWidth="1"/>
    <col min="4356" max="4356" width="4.7109375" style="7" customWidth="1"/>
    <col min="4357" max="4357" width="4.85546875" style="7" customWidth="1"/>
    <col min="4358" max="4358" width="6" style="7" bestFit="1" customWidth="1"/>
    <col min="4359" max="4359" width="4.28515625" style="7" customWidth="1"/>
    <col min="4360" max="4360" width="7" style="7" bestFit="1" customWidth="1"/>
    <col min="4361" max="4361" width="5" style="7" bestFit="1" customWidth="1"/>
    <col min="4362" max="4362" width="5.85546875" style="7" bestFit="1" customWidth="1"/>
    <col min="4363" max="4363" width="7.5703125" style="7" bestFit="1" customWidth="1"/>
    <col min="4364" max="4364" width="4.5703125" style="7" customWidth="1"/>
    <col min="4365" max="4365" width="4.28515625" style="7" customWidth="1"/>
    <col min="4366" max="4366" width="6" style="7" bestFit="1" customWidth="1"/>
    <col min="4367" max="4367" width="6.85546875" style="7" customWidth="1"/>
    <col min="4368" max="4368" width="7.5703125" style="7" customWidth="1"/>
    <col min="4369" max="4608" width="11.5703125" style="7"/>
    <col min="4609" max="4609" width="6.140625" style="7" customWidth="1"/>
    <col min="4610" max="4610" width="6.7109375" style="7" bestFit="1" customWidth="1"/>
    <col min="4611" max="4611" width="7.140625" style="7" customWidth="1"/>
    <col min="4612" max="4612" width="4.7109375" style="7" customWidth="1"/>
    <col min="4613" max="4613" width="4.85546875" style="7" customWidth="1"/>
    <col min="4614" max="4614" width="6" style="7" bestFit="1" customWidth="1"/>
    <col min="4615" max="4615" width="4.28515625" style="7" customWidth="1"/>
    <col min="4616" max="4616" width="7" style="7" bestFit="1" customWidth="1"/>
    <col min="4617" max="4617" width="5" style="7" bestFit="1" customWidth="1"/>
    <col min="4618" max="4618" width="5.85546875" style="7" bestFit="1" customWidth="1"/>
    <col min="4619" max="4619" width="7.5703125" style="7" bestFit="1" customWidth="1"/>
    <col min="4620" max="4620" width="4.5703125" style="7" customWidth="1"/>
    <col min="4621" max="4621" width="4.28515625" style="7" customWidth="1"/>
    <col min="4622" max="4622" width="6" style="7" bestFit="1" customWidth="1"/>
    <col min="4623" max="4623" width="6.85546875" style="7" customWidth="1"/>
    <col min="4624" max="4624" width="7.5703125" style="7" customWidth="1"/>
    <col min="4625" max="4864" width="11.5703125" style="7"/>
    <col min="4865" max="4865" width="6.140625" style="7" customWidth="1"/>
    <col min="4866" max="4866" width="6.7109375" style="7" bestFit="1" customWidth="1"/>
    <col min="4867" max="4867" width="7.140625" style="7" customWidth="1"/>
    <col min="4868" max="4868" width="4.7109375" style="7" customWidth="1"/>
    <col min="4869" max="4869" width="4.85546875" style="7" customWidth="1"/>
    <col min="4870" max="4870" width="6" style="7" bestFit="1" customWidth="1"/>
    <col min="4871" max="4871" width="4.28515625" style="7" customWidth="1"/>
    <col min="4872" max="4872" width="7" style="7" bestFit="1" customWidth="1"/>
    <col min="4873" max="4873" width="5" style="7" bestFit="1" customWidth="1"/>
    <col min="4874" max="4874" width="5.85546875" style="7" bestFit="1" customWidth="1"/>
    <col min="4875" max="4875" width="7.5703125" style="7" bestFit="1" customWidth="1"/>
    <col min="4876" max="4876" width="4.5703125" style="7" customWidth="1"/>
    <col min="4877" max="4877" width="4.28515625" style="7" customWidth="1"/>
    <col min="4878" max="4878" width="6" style="7" bestFit="1" customWidth="1"/>
    <col min="4879" max="4879" width="6.85546875" style="7" customWidth="1"/>
    <col min="4880" max="4880" width="7.5703125" style="7" customWidth="1"/>
    <col min="4881" max="5120" width="11.5703125" style="7"/>
    <col min="5121" max="5121" width="6.140625" style="7" customWidth="1"/>
    <col min="5122" max="5122" width="6.7109375" style="7" bestFit="1" customWidth="1"/>
    <col min="5123" max="5123" width="7.140625" style="7" customWidth="1"/>
    <col min="5124" max="5124" width="4.7109375" style="7" customWidth="1"/>
    <col min="5125" max="5125" width="4.85546875" style="7" customWidth="1"/>
    <col min="5126" max="5126" width="6" style="7" bestFit="1" customWidth="1"/>
    <col min="5127" max="5127" width="4.28515625" style="7" customWidth="1"/>
    <col min="5128" max="5128" width="7" style="7" bestFit="1" customWidth="1"/>
    <col min="5129" max="5129" width="5" style="7" bestFit="1" customWidth="1"/>
    <col min="5130" max="5130" width="5.85546875" style="7" bestFit="1" customWidth="1"/>
    <col min="5131" max="5131" width="7.5703125" style="7" bestFit="1" customWidth="1"/>
    <col min="5132" max="5132" width="4.5703125" style="7" customWidth="1"/>
    <col min="5133" max="5133" width="4.28515625" style="7" customWidth="1"/>
    <col min="5134" max="5134" width="6" style="7" bestFit="1" customWidth="1"/>
    <col min="5135" max="5135" width="6.85546875" style="7" customWidth="1"/>
    <col min="5136" max="5136" width="7.5703125" style="7" customWidth="1"/>
    <col min="5137" max="5376" width="11.5703125" style="7"/>
    <col min="5377" max="5377" width="6.140625" style="7" customWidth="1"/>
    <col min="5378" max="5378" width="6.7109375" style="7" bestFit="1" customWidth="1"/>
    <col min="5379" max="5379" width="7.140625" style="7" customWidth="1"/>
    <col min="5380" max="5380" width="4.7109375" style="7" customWidth="1"/>
    <col min="5381" max="5381" width="4.85546875" style="7" customWidth="1"/>
    <col min="5382" max="5382" width="6" style="7" bestFit="1" customWidth="1"/>
    <col min="5383" max="5383" width="4.28515625" style="7" customWidth="1"/>
    <col min="5384" max="5384" width="7" style="7" bestFit="1" customWidth="1"/>
    <col min="5385" max="5385" width="5" style="7" bestFit="1" customWidth="1"/>
    <col min="5386" max="5386" width="5.85546875" style="7" bestFit="1" customWidth="1"/>
    <col min="5387" max="5387" width="7.5703125" style="7" bestFit="1" customWidth="1"/>
    <col min="5388" max="5388" width="4.5703125" style="7" customWidth="1"/>
    <col min="5389" max="5389" width="4.28515625" style="7" customWidth="1"/>
    <col min="5390" max="5390" width="6" style="7" bestFit="1" customWidth="1"/>
    <col min="5391" max="5391" width="6.85546875" style="7" customWidth="1"/>
    <col min="5392" max="5392" width="7.5703125" style="7" customWidth="1"/>
    <col min="5393" max="5632" width="11.5703125" style="7"/>
    <col min="5633" max="5633" width="6.140625" style="7" customWidth="1"/>
    <col min="5634" max="5634" width="6.7109375" style="7" bestFit="1" customWidth="1"/>
    <col min="5635" max="5635" width="7.140625" style="7" customWidth="1"/>
    <col min="5636" max="5636" width="4.7109375" style="7" customWidth="1"/>
    <col min="5637" max="5637" width="4.85546875" style="7" customWidth="1"/>
    <col min="5638" max="5638" width="6" style="7" bestFit="1" customWidth="1"/>
    <col min="5639" max="5639" width="4.28515625" style="7" customWidth="1"/>
    <col min="5640" max="5640" width="7" style="7" bestFit="1" customWidth="1"/>
    <col min="5641" max="5641" width="5" style="7" bestFit="1" customWidth="1"/>
    <col min="5642" max="5642" width="5.85546875" style="7" bestFit="1" customWidth="1"/>
    <col min="5643" max="5643" width="7.5703125" style="7" bestFit="1" customWidth="1"/>
    <col min="5644" max="5644" width="4.5703125" style="7" customWidth="1"/>
    <col min="5645" max="5645" width="4.28515625" style="7" customWidth="1"/>
    <col min="5646" max="5646" width="6" style="7" bestFit="1" customWidth="1"/>
    <col min="5647" max="5647" width="6.85546875" style="7" customWidth="1"/>
    <col min="5648" max="5648" width="7.5703125" style="7" customWidth="1"/>
    <col min="5649" max="5888" width="11.5703125" style="7"/>
    <col min="5889" max="5889" width="6.140625" style="7" customWidth="1"/>
    <col min="5890" max="5890" width="6.7109375" style="7" bestFit="1" customWidth="1"/>
    <col min="5891" max="5891" width="7.140625" style="7" customWidth="1"/>
    <col min="5892" max="5892" width="4.7109375" style="7" customWidth="1"/>
    <col min="5893" max="5893" width="4.85546875" style="7" customWidth="1"/>
    <col min="5894" max="5894" width="6" style="7" bestFit="1" customWidth="1"/>
    <col min="5895" max="5895" width="4.28515625" style="7" customWidth="1"/>
    <col min="5896" max="5896" width="7" style="7" bestFit="1" customWidth="1"/>
    <col min="5897" max="5897" width="5" style="7" bestFit="1" customWidth="1"/>
    <col min="5898" max="5898" width="5.85546875" style="7" bestFit="1" customWidth="1"/>
    <col min="5899" max="5899" width="7.5703125" style="7" bestFit="1" customWidth="1"/>
    <col min="5900" max="5900" width="4.5703125" style="7" customWidth="1"/>
    <col min="5901" max="5901" width="4.28515625" style="7" customWidth="1"/>
    <col min="5902" max="5902" width="6" style="7" bestFit="1" customWidth="1"/>
    <col min="5903" max="5903" width="6.85546875" style="7" customWidth="1"/>
    <col min="5904" max="5904" width="7.5703125" style="7" customWidth="1"/>
    <col min="5905" max="6144" width="11.5703125" style="7"/>
    <col min="6145" max="6145" width="6.140625" style="7" customWidth="1"/>
    <col min="6146" max="6146" width="6.7109375" style="7" bestFit="1" customWidth="1"/>
    <col min="6147" max="6147" width="7.140625" style="7" customWidth="1"/>
    <col min="6148" max="6148" width="4.7109375" style="7" customWidth="1"/>
    <col min="6149" max="6149" width="4.85546875" style="7" customWidth="1"/>
    <col min="6150" max="6150" width="6" style="7" bestFit="1" customWidth="1"/>
    <col min="6151" max="6151" width="4.28515625" style="7" customWidth="1"/>
    <col min="6152" max="6152" width="7" style="7" bestFit="1" customWidth="1"/>
    <col min="6153" max="6153" width="5" style="7" bestFit="1" customWidth="1"/>
    <col min="6154" max="6154" width="5.85546875" style="7" bestFit="1" customWidth="1"/>
    <col min="6155" max="6155" width="7.5703125" style="7" bestFit="1" customWidth="1"/>
    <col min="6156" max="6156" width="4.5703125" style="7" customWidth="1"/>
    <col min="6157" max="6157" width="4.28515625" style="7" customWidth="1"/>
    <col min="6158" max="6158" width="6" style="7" bestFit="1" customWidth="1"/>
    <col min="6159" max="6159" width="6.85546875" style="7" customWidth="1"/>
    <col min="6160" max="6160" width="7.5703125" style="7" customWidth="1"/>
    <col min="6161" max="6400" width="11.5703125" style="7"/>
    <col min="6401" max="6401" width="6.140625" style="7" customWidth="1"/>
    <col min="6402" max="6402" width="6.7109375" style="7" bestFit="1" customWidth="1"/>
    <col min="6403" max="6403" width="7.140625" style="7" customWidth="1"/>
    <col min="6404" max="6404" width="4.7109375" style="7" customWidth="1"/>
    <col min="6405" max="6405" width="4.85546875" style="7" customWidth="1"/>
    <col min="6406" max="6406" width="6" style="7" bestFit="1" customWidth="1"/>
    <col min="6407" max="6407" width="4.28515625" style="7" customWidth="1"/>
    <col min="6408" max="6408" width="7" style="7" bestFit="1" customWidth="1"/>
    <col min="6409" max="6409" width="5" style="7" bestFit="1" customWidth="1"/>
    <col min="6410" max="6410" width="5.85546875" style="7" bestFit="1" customWidth="1"/>
    <col min="6411" max="6411" width="7.5703125" style="7" bestFit="1" customWidth="1"/>
    <col min="6412" max="6412" width="4.5703125" style="7" customWidth="1"/>
    <col min="6413" max="6413" width="4.28515625" style="7" customWidth="1"/>
    <col min="6414" max="6414" width="6" style="7" bestFit="1" customWidth="1"/>
    <col min="6415" max="6415" width="6.85546875" style="7" customWidth="1"/>
    <col min="6416" max="6416" width="7.5703125" style="7" customWidth="1"/>
    <col min="6417" max="6656" width="11.5703125" style="7"/>
    <col min="6657" max="6657" width="6.140625" style="7" customWidth="1"/>
    <col min="6658" max="6658" width="6.7109375" style="7" bestFit="1" customWidth="1"/>
    <col min="6659" max="6659" width="7.140625" style="7" customWidth="1"/>
    <col min="6660" max="6660" width="4.7109375" style="7" customWidth="1"/>
    <col min="6661" max="6661" width="4.85546875" style="7" customWidth="1"/>
    <col min="6662" max="6662" width="6" style="7" bestFit="1" customWidth="1"/>
    <col min="6663" max="6663" width="4.28515625" style="7" customWidth="1"/>
    <col min="6664" max="6664" width="7" style="7" bestFit="1" customWidth="1"/>
    <col min="6665" max="6665" width="5" style="7" bestFit="1" customWidth="1"/>
    <col min="6666" max="6666" width="5.85546875" style="7" bestFit="1" customWidth="1"/>
    <col min="6667" max="6667" width="7.5703125" style="7" bestFit="1" customWidth="1"/>
    <col min="6668" max="6668" width="4.5703125" style="7" customWidth="1"/>
    <col min="6669" max="6669" width="4.28515625" style="7" customWidth="1"/>
    <col min="6670" max="6670" width="6" style="7" bestFit="1" customWidth="1"/>
    <col min="6671" max="6671" width="6.85546875" style="7" customWidth="1"/>
    <col min="6672" max="6672" width="7.5703125" style="7" customWidth="1"/>
    <col min="6673" max="6912" width="11.5703125" style="7"/>
    <col min="6913" max="6913" width="6.140625" style="7" customWidth="1"/>
    <col min="6914" max="6914" width="6.7109375" style="7" bestFit="1" customWidth="1"/>
    <col min="6915" max="6915" width="7.140625" style="7" customWidth="1"/>
    <col min="6916" max="6916" width="4.7109375" style="7" customWidth="1"/>
    <col min="6917" max="6917" width="4.85546875" style="7" customWidth="1"/>
    <col min="6918" max="6918" width="6" style="7" bestFit="1" customWidth="1"/>
    <col min="6919" max="6919" width="4.28515625" style="7" customWidth="1"/>
    <col min="6920" max="6920" width="7" style="7" bestFit="1" customWidth="1"/>
    <col min="6921" max="6921" width="5" style="7" bestFit="1" customWidth="1"/>
    <col min="6922" max="6922" width="5.85546875" style="7" bestFit="1" customWidth="1"/>
    <col min="6923" max="6923" width="7.5703125" style="7" bestFit="1" customWidth="1"/>
    <col min="6924" max="6924" width="4.5703125" style="7" customWidth="1"/>
    <col min="6925" max="6925" width="4.28515625" style="7" customWidth="1"/>
    <col min="6926" max="6926" width="6" style="7" bestFit="1" customWidth="1"/>
    <col min="6927" max="6927" width="6.85546875" style="7" customWidth="1"/>
    <col min="6928" max="6928" width="7.5703125" style="7" customWidth="1"/>
    <col min="6929" max="7168" width="11.5703125" style="7"/>
    <col min="7169" max="7169" width="6.140625" style="7" customWidth="1"/>
    <col min="7170" max="7170" width="6.7109375" style="7" bestFit="1" customWidth="1"/>
    <col min="7171" max="7171" width="7.140625" style="7" customWidth="1"/>
    <col min="7172" max="7172" width="4.7109375" style="7" customWidth="1"/>
    <col min="7173" max="7173" width="4.85546875" style="7" customWidth="1"/>
    <col min="7174" max="7174" width="6" style="7" bestFit="1" customWidth="1"/>
    <col min="7175" max="7175" width="4.28515625" style="7" customWidth="1"/>
    <col min="7176" max="7176" width="7" style="7" bestFit="1" customWidth="1"/>
    <col min="7177" max="7177" width="5" style="7" bestFit="1" customWidth="1"/>
    <col min="7178" max="7178" width="5.85546875" style="7" bestFit="1" customWidth="1"/>
    <col min="7179" max="7179" width="7.5703125" style="7" bestFit="1" customWidth="1"/>
    <col min="7180" max="7180" width="4.5703125" style="7" customWidth="1"/>
    <col min="7181" max="7181" width="4.28515625" style="7" customWidth="1"/>
    <col min="7182" max="7182" width="6" style="7" bestFit="1" customWidth="1"/>
    <col min="7183" max="7183" width="6.85546875" style="7" customWidth="1"/>
    <col min="7184" max="7184" width="7.5703125" style="7" customWidth="1"/>
    <col min="7185" max="7424" width="11.5703125" style="7"/>
    <col min="7425" max="7425" width="6.140625" style="7" customWidth="1"/>
    <col min="7426" max="7426" width="6.7109375" style="7" bestFit="1" customWidth="1"/>
    <col min="7427" max="7427" width="7.140625" style="7" customWidth="1"/>
    <col min="7428" max="7428" width="4.7109375" style="7" customWidth="1"/>
    <col min="7429" max="7429" width="4.85546875" style="7" customWidth="1"/>
    <col min="7430" max="7430" width="6" style="7" bestFit="1" customWidth="1"/>
    <col min="7431" max="7431" width="4.28515625" style="7" customWidth="1"/>
    <col min="7432" max="7432" width="7" style="7" bestFit="1" customWidth="1"/>
    <col min="7433" max="7433" width="5" style="7" bestFit="1" customWidth="1"/>
    <col min="7434" max="7434" width="5.85546875" style="7" bestFit="1" customWidth="1"/>
    <col min="7435" max="7435" width="7.5703125" style="7" bestFit="1" customWidth="1"/>
    <col min="7436" max="7436" width="4.5703125" style="7" customWidth="1"/>
    <col min="7437" max="7437" width="4.28515625" style="7" customWidth="1"/>
    <col min="7438" max="7438" width="6" style="7" bestFit="1" customWidth="1"/>
    <col min="7439" max="7439" width="6.85546875" style="7" customWidth="1"/>
    <col min="7440" max="7440" width="7.5703125" style="7" customWidth="1"/>
    <col min="7441" max="7680" width="11.5703125" style="7"/>
    <col min="7681" max="7681" width="6.140625" style="7" customWidth="1"/>
    <col min="7682" max="7682" width="6.7109375" style="7" bestFit="1" customWidth="1"/>
    <col min="7683" max="7683" width="7.140625" style="7" customWidth="1"/>
    <col min="7684" max="7684" width="4.7109375" style="7" customWidth="1"/>
    <col min="7685" max="7685" width="4.85546875" style="7" customWidth="1"/>
    <col min="7686" max="7686" width="6" style="7" bestFit="1" customWidth="1"/>
    <col min="7687" max="7687" width="4.28515625" style="7" customWidth="1"/>
    <col min="7688" max="7688" width="7" style="7" bestFit="1" customWidth="1"/>
    <col min="7689" max="7689" width="5" style="7" bestFit="1" customWidth="1"/>
    <col min="7690" max="7690" width="5.85546875" style="7" bestFit="1" customWidth="1"/>
    <col min="7691" max="7691" width="7.5703125" style="7" bestFit="1" customWidth="1"/>
    <col min="7692" max="7692" width="4.5703125" style="7" customWidth="1"/>
    <col min="7693" max="7693" width="4.28515625" style="7" customWidth="1"/>
    <col min="7694" max="7694" width="6" style="7" bestFit="1" customWidth="1"/>
    <col min="7695" max="7695" width="6.85546875" style="7" customWidth="1"/>
    <col min="7696" max="7696" width="7.5703125" style="7" customWidth="1"/>
    <col min="7697" max="7936" width="11.5703125" style="7"/>
    <col min="7937" max="7937" width="6.140625" style="7" customWidth="1"/>
    <col min="7938" max="7938" width="6.7109375" style="7" bestFit="1" customWidth="1"/>
    <col min="7939" max="7939" width="7.140625" style="7" customWidth="1"/>
    <col min="7940" max="7940" width="4.7109375" style="7" customWidth="1"/>
    <col min="7941" max="7941" width="4.85546875" style="7" customWidth="1"/>
    <col min="7942" max="7942" width="6" style="7" bestFit="1" customWidth="1"/>
    <col min="7943" max="7943" width="4.28515625" style="7" customWidth="1"/>
    <col min="7944" max="7944" width="7" style="7" bestFit="1" customWidth="1"/>
    <col min="7945" max="7945" width="5" style="7" bestFit="1" customWidth="1"/>
    <col min="7946" max="7946" width="5.85546875" style="7" bestFit="1" customWidth="1"/>
    <col min="7947" max="7947" width="7.5703125" style="7" bestFit="1" customWidth="1"/>
    <col min="7948" max="7948" width="4.5703125" style="7" customWidth="1"/>
    <col min="7949" max="7949" width="4.28515625" style="7" customWidth="1"/>
    <col min="7950" max="7950" width="6" style="7" bestFit="1" customWidth="1"/>
    <col min="7951" max="7951" width="6.85546875" style="7" customWidth="1"/>
    <col min="7952" max="7952" width="7.5703125" style="7" customWidth="1"/>
    <col min="7953" max="8192" width="11.5703125" style="7"/>
    <col min="8193" max="8193" width="6.140625" style="7" customWidth="1"/>
    <col min="8194" max="8194" width="6.7109375" style="7" bestFit="1" customWidth="1"/>
    <col min="8195" max="8195" width="7.140625" style="7" customWidth="1"/>
    <col min="8196" max="8196" width="4.7109375" style="7" customWidth="1"/>
    <col min="8197" max="8197" width="4.85546875" style="7" customWidth="1"/>
    <col min="8198" max="8198" width="6" style="7" bestFit="1" customWidth="1"/>
    <col min="8199" max="8199" width="4.28515625" style="7" customWidth="1"/>
    <col min="8200" max="8200" width="7" style="7" bestFit="1" customWidth="1"/>
    <col min="8201" max="8201" width="5" style="7" bestFit="1" customWidth="1"/>
    <col min="8202" max="8202" width="5.85546875" style="7" bestFit="1" customWidth="1"/>
    <col min="8203" max="8203" width="7.5703125" style="7" bestFit="1" customWidth="1"/>
    <col min="8204" max="8204" width="4.5703125" style="7" customWidth="1"/>
    <col min="8205" max="8205" width="4.28515625" style="7" customWidth="1"/>
    <col min="8206" max="8206" width="6" style="7" bestFit="1" customWidth="1"/>
    <col min="8207" max="8207" width="6.85546875" style="7" customWidth="1"/>
    <col min="8208" max="8208" width="7.5703125" style="7" customWidth="1"/>
    <col min="8209" max="8448" width="11.5703125" style="7"/>
    <col min="8449" max="8449" width="6.140625" style="7" customWidth="1"/>
    <col min="8450" max="8450" width="6.7109375" style="7" bestFit="1" customWidth="1"/>
    <col min="8451" max="8451" width="7.140625" style="7" customWidth="1"/>
    <col min="8452" max="8452" width="4.7109375" style="7" customWidth="1"/>
    <col min="8453" max="8453" width="4.85546875" style="7" customWidth="1"/>
    <col min="8454" max="8454" width="6" style="7" bestFit="1" customWidth="1"/>
    <col min="8455" max="8455" width="4.28515625" style="7" customWidth="1"/>
    <col min="8456" max="8456" width="7" style="7" bestFit="1" customWidth="1"/>
    <col min="8457" max="8457" width="5" style="7" bestFit="1" customWidth="1"/>
    <col min="8458" max="8458" width="5.85546875" style="7" bestFit="1" customWidth="1"/>
    <col min="8459" max="8459" width="7.5703125" style="7" bestFit="1" customWidth="1"/>
    <col min="8460" max="8460" width="4.5703125" style="7" customWidth="1"/>
    <col min="8461" max="8461" width="4.28515625" style="7" customWidth="1"/>
    <col min="8462" max="8462" width="6" style="7" bestFit="1" customWidth="1"/>
    <col min="8463" max="8463" width="6.85546875" style="7" customWidth="1"/>
    <col min="8464" max="8464" width="7.5703125" style="7" customWidth="1"/>
    <col min="8465" max="8704" width="11.5703125" style="7"/>
    <col min="8705" max="8705" width="6.140625" style="7" customWidth="1"/>
    <col min="8706" max="8706" width="6.7109375" style="7" bestFit="1" customWidth="1"/>
    <col min="8707" max="8707" width="7.140625" style="7" customWidth="1"/>
    <col min="8708" max="8708" width="4.7109375" style="7" customWidth="1"/>
    <col min="8709" max="8709" width="4.85546875" style="7" customWidth="1"/>
    <col min="8710" max="8710" width="6" style="7" bestFit="1" customWidth="1"/>
    <col min="8711" max="8711" width="4.28515625" style="7" customWidth="1"/>
    <col min="8712" max="8712" width="7" style="7" bestFit="1" customWidth="1"/>
    <col min="8713" max="8713" width="5" style="7" bestFit="1" customWidth="1"/>
    <col min="8714" max="8714" width="5.85546875" style="7" bestFit="1" customWidth="1"/>
    <col min="8715" max="8715" width="7.5703125" style="7" bestFit="1" customWidth="1"/>
    <col min="8716" max="8716" width="4.5703125" style="7" customWidth="1"/>
    <col min="8717" max="8717" width="4.28515625" style="7" customWidth="1"/>
    <col min="8718" max="8718" width="6" style="7" bestFit="1" customWidth="1"/>
    <col min="8719" max="8719" width="6.85546875" style="7" customWidth="1"/>
    <col min="8720" max="8720" width="7.5703125" style="7" customWidth="1"/>
    <col min="8721" max="8960" width="11.5703125" style="7"/>
    <col min="8961" max="8961" width="6.140625" style="7" customWidth="1"/>
    <col min="8962" max="8962" width="6.7109375" style="7" bestFit="1" customWidth="1"/>
    <col min="8963" max="8963" width="7.140625" style="7" customWidth="1"/>
    <col min="8964" max="8964" width="4.7109375" style="7" customWidth="1"/>
    <col min="8965" max="8965" width="4.85546875" style="7" customWidth="1"/>
    <col min="8966" max="8966" width="6" style="7" bestFit="1" customWidth="1"/>
    <col min="8967" max="8967" width="4.28515625" style="7" customWidth="1"/>
    <col min="8968" max="8968" width="7" style="7" bestFit="1" customWidth="1"/>
    <col min="8969" max="8969" width="5" style="7" bestFit="1" customWidth="1"/>
    <col min="8970" max="8970" width="5.85546875" style="7" bestFit="1" customWidth="1"/>
    <col min="8971" max="8971" width="7.5703125" style="7" bestFit="1" customWidth="1"/>
    <col min="8972" max="8972" width="4.5703125" style="7" customWidth="1"/>
    <col min="8973" max="8973" width="4.28515625" style="7" customWidth="1"/>
    <col min="8974" max="8974" width="6" style="7" bestFit="1" customWidth="1"/>
    <col min="8975" max="8975" width="6.85546875" style="7" customWidth="1"/>
    <col min="8976" max="8976" width="7.5703125" style="7" customWidth="1"/>
    <col min="8977" max="9216" width="11.5703125" style="7"/>
    <col min="9217" max="9217" width="6.140625" style="7" customWidth="1"/>
    <col min="9218" max="9218" width="6.7109375" style="7" bestFit="1" customWidth="1"/>
    <col min="9219" max="9219" width="7.140625" style="7" customWidth="1"/>
    <col min="9220" max="9220" width="4.7109375" style="7" customWidth="1"/>
    <col min="9221" max="9221" width="4.85546875" style="7" customWidth="1"/>
    <col min="9222" max="9222" width="6" style="7" bestFit="1" customWidth="1"/>
    <col min="9223" max="9223" width="4.28515625" style="7" customWidth="1"/>
    <col min="9224" max="9224" width="7" style="7" bestFit="1" customWidth="1"/>
    <col min="9225" max="9225" width="5" style="7" bestFit="1" customWidth="1"/>
    <col min="9226" max="9226" width="5.85546875" style="7" bestFit="1" customWidth="1"/>
    <col min="9227" max="9227" width="7.5703125" style="7" bestFit="1" customWidth="1"/>
    <col min="9228" max="9228" width="4.5703125" style="7" customWidth="1"/>
    <col min="9229" max="9229" width="4.28515625" style="7" customWidth="1"/>
    <col min="9230" max="9230" width="6" style="7" bestFit="1" customWidth="1"/>
    <col min="9231" max="9231" width="6.85546875" style="7" customWidth="1"/>
    <col min="9232" max="9232" width="7.5703125" style="7" customWidth="1"/>
    <col min="9233" max="9472" width="11.5703125" style="7"/>
    <col min="9473" max="9473" width="6.140625" style="7" customWidth="1"/>
    <col min="9474" max="9474" width="6.7109375" style="7" bestFit="1" customWidth="1"/>
    <col min="9475" max="9475" width="7.140625" style="7" customWidth="1"/>
    <col min="9476" max="9476" width="4.7109375" style="7" customWidth="1"/>
    <col min="9477" max="9477" width="4.85546875" style="7" customWidth="1"/>
    <col min="9478" max="9478" width="6" style="7" bestFit="1" customWidth="1"/>
    <col min="9479" max="9479" width="4.28515625" style="7" customWidth="1"/>
    <col min="9480" max="9480" width="7" style="7" bestFit="1" customWidth="1"/>
    <col min="9481" max="9481" width="5" style="7" bestFit="1" customWidth="1"/>
    <col min="9482" max="9482" width="5.85546875" style="7" bestFit="1" customWidth="1"/>
    <col min="9483" max="9483" width="7.5703125" style="7" bestFit="1" customWidth="1"/>
    <col min="9484" max="9484" width="4.5703125" style="7" customWidth="1"/>
    <col min="9485" max="9485" width="4.28515625" style="7" customWidth="1"/>
    <col min="9486" max="9486" width="6" style="7" bestFit="1" customWidth="1"/>
    <col min="9487" max="9487" width="6.85546875" style="7" customWidth="1"/>
    <col min="9488" max="9488" width="7.5703125" style="7" customWidth="1"/>
    <col min="9489" max="9728" width="11.5703125" style="7"/>
    <col min="9729" max="9729" width="6.140625" style="7" customWidth="1"/>
    <col min="9730" max="9730" width="6.7109375" style="7" bestFit="1" customWidth="1"/>
    <col min="9731" max="9731" width="7.140625" style="7" customWidth="1"/>
    <col min="9732" max="9732" width="4.7109375" style="7" customWidth="1"/>
    <col min="9733" max="9733" width="4.85546875" style="7" customWidth="1"/>
    <col min="9734" max="9734" width="6" style="7" bestFit="1" customWidth="1"/>
    <col min="9735" max="9735" width="4.28515625" style="7" customWidth="1"/>
    <col min="9736" max="9736" width="7" style="7" bestFit="1" customWidth="1"/>
    <col min="9737" max="9737" width="5" style="7" bestFit="1" customWidth="1"/>
    <col min="9738" max="9738" width="5.85546875" style="7" bestFit="1" customWidth="1"/>
    <col min="9739" max="9739" width="7.5703125" style="7" bestFit="1" customWidth="1"/>
    <col min="9740" max="9740" width="4.5703125" style="7" customWidth="1"/>
    <col min="9741" max="9741" width="4.28515625" style="7" customWidth="1"/>
    <col min="9742" max="9742" width="6" style="7" bestFit="1" customWidth="1"/>
    <col min="9743" max="9743" width="6.85546875" style="7" customWidth="1"/>
    <col min="9744" max="9744" width="7.5703125" style="7" customWidth="1"/>
    <col min="9745" max="9984" width="11.5703125" style="7"/>
    <col min="9985" max="9985" width="6.140625" style="7" customWidth="1"/>
    <col min="9986" max="9986" width="6.7109375" style="7" bestFit="1" customWidth="1"/>
    <col min="9987" max="9987" width="7.140625" style="7" customWidth="1"/>
    <col min="9988" max="9988" width="4.7109375" style="7" customWidth="1"/>
    <col min="9989" max="9989" width="4.85546875" style="7" customWidth="1"/>
    <col min="9990" max="9990" width="6" style="7" bestFit="1" customWidth="1"/>
    <col min="9991" max="9991" width="4.28515625" style="7" customWidth="1"/>
    <col min="9992" max="9992" width="7" style="7" bestFit="1" customWidth="1"/>
    <col min="9993" max="9993" width="5" style="7" bestFit="1" customWidth="1"/>
    <col min="9994" max="9994" width="5.85546875" style="7" bestFit="1" customWidth="1"/>
    <col min="9995" max="9995" width="7.5703125" style="7" bestFit="1" customWidth="1"/>
    <col min="9996" max="9996" width="4.5703125" style="7" customWidth="1"/>
    <col min="9997" max="9997" width="4.28515625" style="7" customWidth="1"/>
    <col min="9998" max="9998" width="6" style="7" bestFit="1" customWidth="1"/>
    <col min="9999" max="9999" width="6.85546875" style="7" customWidth="1"/>
    <col min="10000" max="10000" width="7.5703125" style="7" customWidth="1"/>
    <col min="10001" max="10240" width="11.5703125" style="7"/>
    <col min="10241" max="10241" width="6.140625" style="7" customWidth="1"/>
    <col min="10242" max="10242" width="6.7109375" style="7" bestFit="1" customWidth="1"/>
    <col min="10243" max="10243" width="7.140625" style="7" customWidth="1"/>
    <col min="10244" max="10244" width="4.7109375" style="7" customWidth="1"/>
    <col min="10245" max="10245" width="4.85546875" style="7" customWidth="1"/>
    <col min="10246" max="10246" width="6" style="7" bestFit="1" customWidth="1"/>
    <col min="10247" max="10247" width="4.28515625" style="7" customWidth="1"/>
    <col min="10248" max="10248" width="7" style="7" bestFit="1" customWidth="1"/>
    <col min="10249" max="10249" width="5" style="7" bestFit="1" customWidth="1"/>
    <col min="10250" max="10250" width="5.85546875" style="7" bestFit="1" customWidth="1"/>
    <col min="10251" max="10251" width="7.5703125" style="7" bestFit="1" customWidth="1"/>
    <col min="10252" max="10252" width="4.5703125" style="7" customWidth="1"/>
    <col min="10253" max="10253" width="4.28515625" style="7" customWidth="1"/>
    <col min="10254" max="10254" width="6" style="7" bestFit="1" customWidth="1"/>
    <col min="10255" max="10255" width="6.85546875" style="7" customWidth="1"/>
    <col min="10256" max="10256" width="7.5703125" style="7" customWidth="1"/>
    <col min="10257" max="10496" width="11.5703125" style="7"/>
    <col min="10497" max="10497" width="6.140625" style="7" customWidth="1"/>
    <col min="10498" max="10498" width="6.7109375" style="7" bestFit="1" customWidth="1"/>
    <col min="10499" max="10499" width="7.140625" style="7" customWidth="1"/>
    <col min="10500" max="10500" width="4.7109375" style="7" customWidth="1"/>
    <col min="10501" max="10501" width="4.85546875" style="7" customWidth="1"/>
    <col min="10502" max="10502" width="6" style="7" bestFit="1" customWidth="1"/>
    <col min="10503" max="10503" width="4.28515625" style="7" customWidth="1"/>
    <col min="10504" max="10504" width="7" style="7" bestFit="1" customWidth="1"/>
    <col min="10505" max="10505" width="5" style="7" bestFit="1" customWidth="1"/>
    <col min="10506" max="10506" width="5.85546875" style="7" bestFit="1" customWidth="1"/>
    <col min="10507" max="10507" width="7.5703125" style="7" bestFit="1" customWidth="1"/>
    <col min="10508" max="10508" width="4.5703125" style="7" customWidth="1"/>
    <col min="10509" max="10509" width="4.28515625" style="7" customWidth="1"/>
    <col min="10510" max="10510" width="6" style="7" bestFit="1" customWidth="1"/>
    <col min="10511" max="10511" width="6.85546875" style="7" customWidth="1"/>
    <col min="10512" max="10512" width="7.5703125" style="7" customWidth="1"/>
    <col min="10513" max="10752" width="11.5703125" style="7"/>
    <col min="10753" max="10753" width="6.140625" style="7" customWidth="1"/>
    <col min="10754" max="10754" width="6.7109375" style="7" bestFit="1" customWidth="1"/>
    <col min="10755" max="10755" width="7.140625" style="7" customWidth="1"/>
    <col min="10756" max="10756" width="4.7109375" style="7" customWidth="1"/>
    <col min="10757" max="10757" width="4.85546875" style="7" customWidth="1"/>
    <col min="10758" max="10758" width="6" style="7" bestFit="1" customWidth="1"/>
    <col min="10759" max="10759" width="4.28515625" style="7" customWidth="1"/>
    <col min="10760" max="10760" width="7" style="7" bestFit="1" customWidth="1"/>
    <col min="10761" max="10761" width="5" style="7" bestFit="1" customWidth="1"/>
    <col min="10762" max="10762" width="5.85546875" style="7" bestFit="1" customWidth="1"/>
    <col min="10763" max="10763" width="7.5703125" style="7" bestFit="1" customWidth="1"/>
    <col min="10764" max="10764" width="4.5703125" style="7" customWidth="1"/>
    <col min="10765" max="10765" width="4.28515625" style="7" customWidth="1"/>
    <col min="10766" max="10766" width="6" style="7" bestFit="1" customWidth="1"/>
    <col min="10767" max="10767" width="6.85546875" style="7" customWidth="1"/>
    <col min="10768" max="10768" width="7.5703125" style="7" customWidth="1"/>
    <col min="10769" max="11008" width="11.5703125" style="7"/>
    <col min="11009" max="11009" width="6.140625" style="7" customWidth="1"/>
    <col min="11010" max="11010" width="6.7109375" style="7" bestFit="1" customWidth="1"/>
    <col min="11011" max="11011" width="7.140625" style="7" customWidth="1"/>
    <col min="11012" max="11012" width="4.7109375" style="7" customWidth="1"/>
    <col min="11013" max="11013" width="4.85546875" style="7" customWidth="1"/>
    <col min="11014" max="11014" width="6" style="7" bestFit="1" customWidth="1"/>
    <col min="11015" max="11015" width="4.28515625" style="7" customWidth="1"/>
    <col min="11016" max="11016" width="7" style="7" bestFit="1" customWidth="1"/>
    <col min="11017" max="11017" width="5" style="7" bestFit="1" customWidth="1"/>
    <col min="11018" max="11018" width="5.85546875" style="7" bestFit="1" customWidth="1"/>
    <col min="11019" max="11019" width="7.5703125" style="7" bestFit="1" customWidth="1"/>
    <col min="11020" max="11020" width="4.5703125" style="7" customWidth="1"/>
    <col min="11021" max="11021" width="4.28515625" style="7" customWidth="1"/>
    <col min="11022" max="11022" width="6" style="7" bestFit="1" customWidth="1"/>
    <col min="11023" max="11023" width="6.85546875" style="7" customWidth="1"/>
    <col min="11024" max="11024" width="7.5703125" style="7" customWidth="1"/>
    <col min="11025" max="11264" width="11.5703125" style="7"/>
    <col min="11265" max="11265" width="6.140625" style="7" customWidth="1"/>
    <col min="11266" max="11266" width="6.7109375" style="7" bestFit="1" customWidth="1"/>
    <col min="11267" max="11267" width="7.140625" style="7" customWidth="1"/>
    <col min="11268" max="11268" width="4.7109375" style="7" customWidth="1"/>
    <col min="11269" max="11269" width="4.85546875" style="7" customWidth="1"/>
    <col min="11270" max="11270" width="6" style="7" bestFit="1" customWidth="1"/>
    <col min="11271" max="11271" width="4.28515625" style="7" customWidth="1"/>
    <col min="11272" max="11272" width="7" style="7" bestFit="1" customWidth="1"/>
    <col min="11273" max="11273" width="5" style="7" bestFit="1" customWidth="1"/>
    <col min="11274" max="11274" width="5.85546875" style="7" bestFit="1" customWidth="1"/>
    <col min="11275" max="11275" width="7.5703125" style="7" bestFit="1" customWidth="1"/>
    <col min="11276" max="11276" width="4.5703125" style="7" customWidth="1"/>
    <col min="11277" max="11277" width="4.28515625" style="7" customWidth="1"/>
    <col min="11278" max="11278" width="6" style="7" bestFit="1" customWidth="1"/>
    <col min="11279" max="11279" width="6.85546875" style="7" customWidth="1"/>
    <col min="11280" max="11280" width="7.5703125" style="7" customWidth="1"/>
    <col min="11281" max="11520" width="11.5703125" style="7"/>
    <col min="11521" max="11521" width="6.140625" style="7" customWidth="1"/>
    <col min="11522" max="11522" width="6.7109375" style="7" bestFit="1" customWidth="1"/>
    <col min="11523" max="11523" width="7.140625" style="7" customWidth="1"/>
    <col min="11524" max="11524" width="4.7109375" style="7" customWidth="1"/>
    <col min="11525" max="11525" width="4.85546875" style="7" customWidth="1"/>
    <col min="11526" max="11526" width="6" style="7" bestFit="1" customWidth="1"/>
    <col min="11527" max="11527" width="4.28515625" style="7" customWidth="1"/>
    <col min="11528" max="11528" width="7" style="7" bestFit="1" customWidth="1"/>
    <col min="11529" max="11529" width="5" style="7" bestFit="1" customWidth="1"/>
    <col min="11530" max="11530" width="5.85546875" style="7" bestFit="1" customWidth="1"/>
    <col min="11531" max="11531" width="7.5703125" style="7" bestFit="1" customWidth="1"/>
    <col min="11532" max="11532" width="4.5703125" style="7" customWidth="1"/>
    <col min="11533" max="11533" width="4.28515625" style="7" customWidth="1"/>
    <col min="11534" max="11534" width="6" style="7" bestFit="1" customWidth="1"/>
    <col min="11535" max="11535" width="6.85546875" style="7" customWidth="1"/>
    <col min="11536" max="11536" width="7.5703125" style="7" customWidth="1"/>
    <col min="11537" max="11776" width="11.5703125" style="7"/>
    <col min="11777" max="11777" width="6.140625" style="7" customWidth="1"/>
    <col min="11778" max="11778" width="6.7109375" style="7" bestFit="1" customWidth="1"/>
    <col min="11779" max="11779" width="7.140625" style="7" customWidth="1"/>
    <col min="11780" max="11780" width="4.7109375" style="7" customWidth="1"/>
    <col min="11781" max="11781" width="4.85546875" style="7" customWidth="1"/>
    <col min="11782" max="11782" width="6" style="7" bestFit="1" customWidth="1"/>
    <col min="11783" max="11783" width="4.28515625" style="7" customWidth="1"/>
    <col min="11784" max="11784" width="7" style="7" bestFit="1" customWidth="1"/>
    <col min="11785" max="11785" width="5" style="7" bestFit="1" customWidth="1"/>
    <col min="11786" max="11786" width="5.85546875" style="7" bestFit="1" customWidth="1"/>
    <col min="11787" max="11787" width="7.5703125" style="7" bestFit="1" customWidth="1"/>
    <col min="11788" max="11788" width="4.5703125" style="7" customWidth="1"/>
    <col min="11789" max="11789" width="4.28515625" style="7" customWidth="1"/>
    <col min="11790" max="11790" width="6" style="7" bestFit="1" customWidth="1"/>
    <col min="11791" max="11791" width="6.85546875" style="7" customWidth="1"/>
    <col min="11792" max="11792" width="7.5703125" style="7" customWidth="1"/>
    <col min="11793" max="12032" width="11.5703125" style="7"/>
    <col min="12033" max="12033" width="6.140625" style="7" customWidth="1"/>
    <col min="12034" max="12034" width="6.7109375" style="7" bestFit="1" customWidth="1"/>
    <col min="12035" max="12035" width="7.140625" style="7" customWidth="1"/>
    <col min="12036" max="12036" width="4.7109375" style="7" customWidth="1"/>
    <col min="12037" max="12037" width="4.85546875" style="7" customWidth="1"/>
    <col min="12038" max="12038" width="6" style="7" bestFit="1" customWidth="1"/>
    <col min="12039" max="12039" width="4.28515625" style="7" customWidth="1"/>
    <col min="12040" max="12040" width="7" style="7" bestFit="1" customWidth="1"/>
    <col min="12041" max="12041" width="5" style="7" bestFit="1" customWidth="1"/>
    <col min="12042" max="12042" width="5.85546875" style="7" bestFit="1" customWidth="1"/>
    <col min="12043" max="12043" width="7.5703125" style="7" bestFit="1" customWidth="1"/>
    <col min="12044" max="12044" width="4.5703125" style="7" customWidth="1"/>
    <col min="12045" max="12045" width="4.28515625" style="7" customWidth="1"/>
    <col min="12046" max="12046" width="6" style="7" bestFit="1" customWidth="1"/>
    <col min="12047" max="12047" width="6.85546875" style="7" customWidth="1"/>
    <col min="12048" max="12048" width="7.5703125" style="7" customWidth="1"/>
    <col min="12049" max="12288" width="11.5703125" style="7"/>
    <col min="12289" max="12289" width="6.140625" style="7" customWidth="1"/>
    <col min="12290" max="12290" width="6.7109375" style="7" bestFit="1" customWidth="1"/>
    <col min="12291" max="12291" width="7.140625" style="7" customWidth="1"/>
    <col min="12292" max="12292" width="4.7109375" style="7" customWidth="1"/>
    <col min="12293" max="12293" width="4.85546875" style="7" customWidth="1"/>
    <col min="12294" max="12294" width="6" style="7" bestFit="1" customWidth="1"/>
    <col min="12295" max="12295" width="4.28515625" style="7" customWidth="1"/>
    <col min="12296" max="12296" width="7" style="7" bestFit="1" customWidth="1"/>
    <col min="12297" max="12297" width="5" style="7" bestFit="1" customWidth="1"/>
    <col min="12298" max="12298" width="5.85546875" style="7" bestFit="1" customWidth="1"/>
    <col min="12299" max="12299" width="7.5703125" style="7" bestFit="1" customWidth="1"/>
    <col min="12300" max="12300" width="4.5703125" style="7" customWidth="1"/>
    <col min="12301" max="12301" width="4.28515625" style="7" customWidth="1"/>
    <col min="12302" max="12302" width="6" style="7" bestFit="1" customWidth="1"/>
    <col min="12303" max="12303" width="6.85546875" style="7" customWidth="1"/>
    <col min="12304" max="12304" width="7.5703125" style="7" customWidth="1"/>
    <col min="12305" max="12544" width="11.5703125" style="7"/>
    <col min="12545" max="12545" width="6.140625" style="7" customWidth="1"/>
    <col min="12546" max="12546" width="6.7109375" style="7" bestFit="1" customWidth="1"/>
    <col min="12547" max="12547" width="7.140625" style="7" customWidth="1"/>
    <col min="12548" max="12548" width="4.7109375" style="7" customWidth="1"/>
    <col min="12549" max="12549" width="4.85546875" style="7" customWidth="1"/>
    <col min="12550" max="12550" width="6" style="7" bestFit="1" customWidth="1"/>
    <col min="12551" max="12551" width="4.28515625" style="7" customWidth="1"/>
    <col min="12552" max="12552" width="7" style="7" bestFit="1" customWidth="1"/>
    <col min="12553" max="12553" width="5" style="7" bestFit="1" customWidth="1"/>
    <col min="12554" max="12554" width="5.85546875" style="7" bestFit="1" customWidth="1"/>
    <col min="12555" max="12555" width="7.5703125" style="7" bestFit="1" customWidth="1"/>
    <col min="12556" max="12556" width="4.5703125" style="7" customWidth="1"/>
    <col min="12557" max="12557" width="4.28515625" style="7" customWidth="1"/>
    <col min="12558" max="12558" width="6" style="7" bestFit="1" customWidth="1"/>
    <col min="12559" max="12559" width="6.85546875" style="7" customWidth="1"/>
    <col min="12560" max="12560" width="7.5703125" style="7" customWidth="1"/>
    <col min="12561" max="12800" width="11.5703125" style="7"/>
    <col min="12801" max="12801" width="6.140625" style="7" customWidth="1"/>
    <col min="12802" max="12802" width="6.7109375" style="7" bestFit="1" customWidth="1"/>
    <col min="12803" max="12803" width="7.140625" style="7" customWidth="1"/>
    <col min="12804" max="12804" width="4.7109375" style="7" customWidth="1"/>
    <col min="12805" max="12805" width="4.85546875" style="7" customWidth="1"/>
    <col min="12806" max="12806" width="6" style="7" bestFit="1" customWidth="1"/>
    <col min="12807" max="12807" width="4.28515625" style="7" customWidth="1"/>
    <col min="12808" max="12808" width="7" style="7" bestFit="1" customWidth="1"/>
    <col min="12809" max="12809" width="5" style="7" bestFit="1" customWidth="1"/>
    <col min="12810" max="12810" width="5.85546875" style="7" bestFit="1" customWidth="1"/>
    <col min="12811" max="12811" width="7.5703125" style="7" bestFit="1" customWidth="1"/>
    <col min="12812" max="12812" width="4.5703125" style="7" customWidth="1"/>
    <col min="12813" max="12813" width="4.28515625" style="7" customWidth="1"/>
    <col min="12814" max="12814" width="6" style="7" bestFit="1" customWidth="1"/>
    <col min="12815" max="12815" width="6.85546875" style="7" customWidth="1"/>
    <col min="12816" max="12816" width="7.5703125" style="7" customWidth="1"/>
    <col min="12817" max="13056" width="11.5703125" style="7"/>
    <col min="13057" max="13057" width="6.140625" style="7" customWidth="1"/>
    <col min="13058" max="13058" width="6.7109375" style="7" bestFit="1" customWidth="1"/>
    <col min="13059" max="13059" width="7.140625" style="7" customWidth="1"/>
    <col min="13060" max="13060" width="4.7109375" style="7" customWidth="1"/>
    <col min="13061" max="13061" width="4.85546875" style="7" customWidth="1"/>
    <col min="13062" max="13062" width="6" style="7" bestFit="1" customWidth="1"/>
    <col min="13063" max="13063" width="4.28515625" style="7" customWidth="1"/>
    <col min="13064" max="13064" width="7" style="7" bestFit="1" customWidth="1"/>
    <col min="13065" max="13065" width="5" style="7" bestFit="1" customWidth="1"/>
    <col min="13066" max="13066" width="5.85546875" style="7" bestFit="1" customWidth="1"/>
    <col min="13067" max="13067" width="7.5703125" style="7" bestFit="1" customWidth="1"/>
    <col min="13068" max="13068" width="4.5703125" style="7" customWidth="1"/>
    <col min="13069" max="13069" width="4.28515625" style="7" customWidth="1"/>
    <col min="13070" max="13070" width="6" style="7" bestFit="1" customWidth="1"/>
    <col min="13071" max="13071" width="6.85546875" style="7" customWidth="1"/>
    <col min="13072" max="13072" width="7.5703125" style="7" customWidth="1"/>
    <col min="13073" max="13312" width="11.5703125" style="7"/>
    <col min="13313" max="13313" width="6.140625" style="7" customWidth="1"/>
    <col min="13314" max="13314" width="6.7109375" style="7" bestFit="1" customWidth="1"/>
    <col min="13315" max="13315" width="7.140625" style="7" customWidth="1"/>
    <col min="13316" max="13316" width="4.7109375" style="7" customWidth="1"/>
    <col min="13317" max="13317" width="4.85546875" style="7" customWidth="1"/>
    <col min="13318" max="13318" width="6" style="7" bestFit="1" customWidth="1"/>
    <col min="13319" max="13319" width="4.28515625" style="7" customWidth="1"/>
    <col min="13320" max="13320" width="7" style="7" bestFit="1" customWidth="1"/>
    <col min="13321" max="13321" width="5" style="7" bestFit="1" customWidth="1"/>
    <col min="13322" max="13322" width="5.85546875" style="7" bestFit="1" customWidth="1"/>
    <col min="13323" max="13323" width="7.5703125" style="7" bestFit="1" customWidth="1"/>
    <col min="13324" max="13324" width="4.5703125" style="7" customWidth="1"/>
    <col min="13325" max="13325" width="4.28515625" style="7" customWidth="1"/>
    <col min="13326" max="13326" width="6" style="7" bestFit="1" customWidth="1"/>
    <col min="13327" max="13327" width="6.85546875" style="7" customWidth="1"/>
    <col min="13328" max="13328" width="7.5703125" style="7" customWidth="1"/>
    <col min="13329" max="13568" width="11.5703125" style="7"/>
    <col min="13569" max="13569" width="6.140625" style="7" customWidth="1"/>
    <col min="13570" max="13570" width="6.7109375" style="7" bestFit="1" customWidth="1"/>
    <col min="13571" max="13571" width="7.140625" style="7" customWidth="1"/>
    <col min="13572" max="13572" width="4.7109375" style="7" customWidth="1"/>
    <col min="13573" max="13573" width="4.85546875" style="7" customWidth="1"/>
    <col min="13574" max="13574" width="6" style="7" bestFit="1" customWidth="1"/>
    <col min="13575" max="13575" width="4.28515625" style="7" customWidth="1"/>
    <col min="13576" max="13576" width="7" style="7" bestFit="1" customWidth="1"/>
    <col min="13577" max="13577" width="5" style="7" bestFit="1" customWidth="1"/>
    <col min="13578" max="13578" width="5.85546875" style="7" bestFit="1" customWidth="1"/>
    <col min="13579" max="13579" width="7.5703125" style="7" bestFit="1" customWidth="1"/>
    <col min="13580" max="13580" width="4.5703125" style="7" customWidth="1"/>
    <col min="13581" max="13581" width="4.28515625" style="7" customWidth="1"/>
    <col min="13582" max="13582" width="6" style="7" bestFit="1" customWidth="1"/>
    <col min="13583" max="13583" width="6.85546875" style="7" customWidth="1"/>
    <col min="13584" max="13584" width="7.5703125" style="7" customWidth="1"/>
    <col min="13585" max="13824" width="11.5703125" style="7"/>
    <col min="13825" max="13825" width="6.140625" style="7" customWidth="1"/>
    <col min="13826" max="13826" width="6.7109375" style="7" bestFit="1" customWidth="1"/>
    <col min="13827" max="13827" width="7.140625" style="7" customWidth="1"/>
    <col min="13828" max="13828" width="4.7109375" style="7" customWidth="1"/>
    <col min="13829" max="13829" width="4.85546875" style="7" customWidth="1"/>
    <col min="13830" max="13830" width="6" style="7" bestFit="1" customWidth="1"/>
    <col min="13831" max="13831" width="4.28515625" style="7" customWidth="1"/>
    <col min="13832" max="13832" width="7" style="7" bestFit="1" customWidth="1"/>
    <col min="13833" max="13833" width="5" style="7" bestFit="1" customWidth="1"/>
    <col min="13834" max="13834" width="5.85546875" style="7" bestFit="1" customWidth="1"/>
    <col min="13835" max="13835" width="7.5703125" style="7" bestFit="1" customWidth="1"/>
    <col min="13836" max="13836" width="4.5703125" style="7" customWidth="1"/>
    <col min="13837" max="13837" width="4.28515625" style="7" customWidth="1"/>
    <col min="13838" max="13838" width="6" style="7" bestFit="1" customWidth="1"/>
    <col min="13839" max="13839" width="6.85546875" style="7" customWidth="1"/>
    <col min="13840" max="13840" width="7.5703125" style="7" customWidth="1"/>
    <col min="13841" max="14080" width="11.5703125" style="7"/>
    <col min="14081" max="14081" width="6.140625" style="7" customWidth="1"/>
    <col min="14082" max="14082" width="6.7109375" style="7" bestFit="1" customWidth="1"/>
    <col min="14083" max="14083" width="7.140625" style="7" customWidth="1"/>
    <col min="14084" max="14084" width="4.7109375" style="7" customWidth="1"/>
    <col min="14085" max="14085" width="4.85546875" style="7" customWidth="1"/>
    <col min="14086" max="14086" width="6" style="7" bestFit="1" customWidth="1"/>
    <col min="14087" max="14087" width="4.28515625" style="7" customWidth="1"/>
    <col min="14088" max="14088" width="7" style="7" bestFit="1" customWidth="1"/>
    <col min="14089" max="14089" width="5" style="7" bestFit="1" customWidth="1"/>
    <col min="14090" max="14090" width="5.85546875" style="7" bestFit="1" customWidth="1"/>
    <col min="14091" max="14091" width="7.5703125" style="7" bestFit="1" customWidth="1"/>
    <col min="14092" max="14092" width="4.5703125" style="7" customWidth="1"/>
    <col min="14093" max="14093" width="4.28515625" style="7" customWidth="1"/>
    <col min="14094" max="14094" width="6" style="7" bestFit="1" customWidth="1"/>
    <col min="14095" max="14095" width="6.85546875" style="7" customWidth="1"/>
    <col min="14096" max="14096" width="7.5703125" style="7" customWidth="1"/>
    <col min="14097" max="14336" width="11.5703125" style="7"/>
    <col min="14337" max="14337" width="6.140625" style="7" customWidth="1"/>
    <col min="14338" max="14338" width="6.7109375" style="7" bestFit="1" customWidth="1"/>
    <col min="14339" max="14339" width="7.140625" style="7" customWidth="1"/>
    <col min="14340" max="14340" width="4.7109375" style="7" customWidth="1"/>
    <col min="14341" max="14341" width="4.85546875" style="7" customWidth="1"/>
    <col min="14342" max="14342" width="6" style="7" bestFit="1" customWidth="1"/>
    <col min="14343" max="14343" width="4.28515625" style="7" customWidth="1"/>
    <col min="14344" max="14344" width="7" style="7" bestFit="1" customWidth="1"/>
    <col min="14345" max="14345" width="5" style="7" bestFit="1" customWidth="1"/>
    <col min="14346" max="14346" width="5.85546875" style="7" bestFit="1" customWidth="1"/>
    <col min="14347" max="14347" width="7.5703125" style="7" bestFit="1" customWidth="1"/>
    <col min="14348" max="14348" width="4.5703125" style="7" customWidth="1"/>
    <col min="14349" max="14349" width="4.28515625" style="7" customWidth="1"/>
    <col min="14350" max="14350" width="6" style="7" bestFit="1" customWidth="1"/>
    <col min="14351" max="14351" width="6.85546875" style="7" customWidth="1"/>
    <col min="14352" max="14352" width="7.5703125" style="7" customWidth="1"/>
    <col min="14353" max="14592" width="11.5703125" style="7"/>
    <col min="14593" max="14593" width="6.140625" style="7" customWidth="1"/>
    <col min="14594" max="14594" width="6.7109375" style="7" bestFit="1" customWidth="1"/>
    <col min="14595" max="14595" width="7.140625" style="7" customWidth="1"/>
    <col min="14596" max="14596" width="4.7109375" style="7" customWidth="1"/>
    <col min="14597" max="14597" width="4.85546875" style="7" customWidth="1"/>
    <col min="14598" max="14598" width="6" style="7" bestFit="1" customWidth="1"/>
    <col min="14599" max="14599" width="4.28515625" style="7" customWidth="1"/>
    <col min="14600" max="14600" width="7" style="7" bestFit="1" customWidth="1"/>
    <col min="14601" max="14601" width="5" style="7" bestFit="1" customWidth="1"/>
    <col min="14602" max="14602" width="5.85546875" style="7" bestFit="1" customWidth="1"/>
    <col min="14603" max="14603" width="7.5703125" style="7" bestFit="1" customWidth="1"/>
    <col min="14604" max="14604" width="4.5703125" style="7" customWidth="1"/>
    <col min="14605" max="14605" width="4.28515625" style="7" customWidth="1"/>
    <col min="14606" max="14606" width="6" style="7" bestFit="1" customWidth="1"/>
    <col min="14607" max="14607" width="6.85546875" style="7" customWidth="1"/>
    <col min="14608" max="14608" width="7.5703125" style="7" customWidth="1"/>
    <col min="14609" max="14848" width="11.5703125" style="7"/>
    <col min="14849" max="14849" width="6.140625" style="7" customWidth="1"/>
    <col min="14850" max="14850" width="6.7109375" style="7" bestFit="1" customWidth="1"/>
    <col min="14851" max="14851" width="7.140625" style="7" customWidth="1"/>
    <col min="14852" max="14852" width="4.7109375" style="7" customWidth="1"/>
    <col min="14853" max="14853" width="4.85546875" style="7" customWidth="1"/>
    <col min="14854" max="14854" width="6" style="7" bestFit="1" customWidth="1"/>
    <col min="14855" max="14855" width="4.28515625" style="7" customWidth="1"/>
    <col min="14856" max="14856" width="7" style="7" bestFit="1" customWidth="1"/>
    <col min="14857" max="14857" width="5" style="7" bestFit="1" customWidth="1"/>
    <col min="14858" max="14858" width="5.85546875" style="7" bestFit="1" customWidth="1"/>
    <col min="14859" max="14859" width="7.5703125" style="7" bestFit="1" customWidth="1"/>
    <col min="14860" max="14860" width="4.5703125" style="7" customWidth="1"/>
    <col min="14861" max="14861" width="4.28515625" style="7" customWidth="1"/>
    <col min="14862" max="14862" width="6" style="7" bestFit="1" customWidth="1"/>
    <col min="14863" max="14863" width="6.85546875" style="7" customWidth="1"/>
    <col min="14864" max="14864" width="7.5703125" style="7" customWidth="1"/>
    <col min="14865" max="15104" width="11.5703125" style="7"/>
    <col min="15105" max="15105" width="6.140625" style="7" customWidth="1"/>
    <col min="15106" max="15106" width="6.7109375" style="7" bestFit="1" customWidth="1"/>
    <col min="15107" max="15107" width="7.140625" style="7" customWidth="1"/>
    <col min="15108" max="15108" width="4.7109375" style="7" customWidth="1"/>
    <col min="15109" max="15109" width="4.85546875" style="7" customWidth="1"/>
    <col min="15110" max="15110" width="6" style="7" bestFit="1" customWidth="1"/>
    <col min="15111" max="15111" width="4.28515625" style="7" customWidth="1"/>
    <col min="15112" max="15112" width="7" style="7" bestFit="1" customWidth="1"/>
    <col min="15113" max="15113" width="5" style="7" bestFit="1" customWidth="1"/>
    <col min="15114" max="15114" width="5.85546875" style="7" bestFit="1" customWidth="1"/>
    <col min="15115" max="15115" width="7.5703125" style="7" bestFit="1" customWidth="1"/>
    <col min="15116" max="15116" width="4.5703125" style="7" customWidth="1"/>
    <col min="15117" max="15117" width="4.28515625" style="7" customWidth="1"/>
    <col min="15118" max="15118" width="6" style="7" bestFit="1" customWidth="1"/>
    <col min="15119" max="15119" width="6.85546875" style="7" customWidth="1"/>
    <col min="15120" max="15120" width="7.5703125" style="7" customWidth="1"/>
    <col min="15121" max="15360" width="11.5703125" style="7"/>
    <col min="15361" max="15361" width="6.140625" style="7" customWidth="1"/>
    <col min="15362" max="15362" width="6.7109375" style="7" bestFit="1" customWidth="1"/>
    <col min="15363" max="15363" width="7.140625" style="7" customWidth="1"/>
    <col min="15364" max="15364" width="4.7109375" style="7" customWidth="1"/>
    <col min="15365" max="15365" width="4.85546875" style="7" customWidth="1"/>
    <col min="15366" max="15366" width="6" style="7" bestFit="1" customWidth="1"/>
    <col min="15367" max="15367" width="4.28515625" style="7" customWidth="1"/>
    <col min="15368" max="15368" width="7" style="7" bestFit="1" customWidth="1"/>
    <col min="15369" max="15369" width="5" style="7" bestFit="1" customWidth="1"/>
    <col min="15370" max="15370" width="5.85546875" style="7" bestFit="1" customWidth="1"/>
    <col min="15371" max="15371" width="7.5703125" style="7" bestFit="1" customWidth="1"/>
    <col min="15372" max="15372" width="4.5703125" style="7" customWidth="1"/>
    <col min="15373" max="15373" width="4.28515625" style="7" customWidth="1"/>
    <col min="15374" max="15374" width="6" style="7" bestFit="1" customWidth="1"/>
    <col min="15375" max="15375" width="6.85546875" style="7" customWidth="1"/>
    <col min="15376" max="15376" width="7.5703125" style="7" customWidth="1"/>
    <col min="15377" max="15616" width="11.5703125" style="7"/>
    <col min="15617" max="15617" width="6.140625" style="7" customWidth="1"/>
    <col min="15618" max="15618" width="6.7109375" style="7" bestFit="1" customWidth="1"/>
    <col min="15619" max="15619" width="7.140625" style="7" customWidth="1"/>
    <col min="15620" max="15620" width="4.7109375" style="7" customWidth="1"/>
    <col min="15621" max="15621" width="4.85546875" style="7" customWidth="1"/>
    <col min="15622" max="15622" width="6" style="7" bestFit="1" customWidth="1"/>
    <col min="15623" max="15623" width="4.28515625" style="7" customWidth="1"/>
    <col min="15624" max="15624" width="7" style="7" bestFit="1" customWidth="1"/>
    <col min="15625" max="15625" width="5" style="7" bestFit="1" customWidth="1"/>
    <col min="15626" max="15626" width="5.85546875" style="7" bestFit="1" customWidth="1"/>
    <col min="15627" max="15627" width="7.5703125" style="7" bestFit="1" customWidth="1"/>
    <col min="15628" max="15628" width="4.5703125" style="7" customWidth="1"/>
    <col min="15629" max="15629" width="4.28515625" style="7" customWidth="1"/>
    <col min="15630" max="15630" width="6" style="7" bestFit="1" customWidth="1"/>
    <col min="15631" max="15631" width="6.85546875" style="7" customWidth="1"/>
    <col min="15632" max="15632" width="7.5703125" style="7" customWidth="1"/>
    <col min="15633" max="15872" width="11.5703125" style="7"/>
    <col min="15873" max="15873" width="6.140625" style="7" customWidth="1"/>
    <col min="15874" max="15874" width="6.7109375" style="7" bestFit="1" customWidth="1"/>
    <col min="15875" max="15875" width="7.140625" style="7" customWidth="1"/>
    <col min="15876" max="15876" width="4.7109375" style="7" customWidth="1"/>
    <col min="15877" max="15877" width="4.85546875" style="7" customWidth="1"/>
    <col min="15878" max="15878" width="6" style="7" bestFit="1" customWidth="1"/>
    <col min="15879" max="15879" width="4.28515625" style="7" customWidth="1"/>
    <col min="15880" max="15880" width="7" style="7" bestFit="1" customWidth="1"/>
    <col min="15881" max="15881" width="5" style="7" bestFit="1" customWidth="1"/>
    <col min="15882" max="15882" width="5.85546875" style="7" bestFit="1" customWidth="1"/>
    <col min="15883" max="15883" width="7.5703125" style="7" bestFit="1" customWidth="1"/>
    <col min="15884" max="15884" width="4.5703125" style="7" customWidth="1"/>
    <col min="15885" max="15885" width="4.28515625" style="7" customWidth="1"/>
    <col min="15886" max="15886" width="6" style="7" bestFit="1" customWidth="1"/>
    <col min="15887" max="15887" width="6.85546875" style="7" customWidth="1"/>
    <col min="15888" max="15888" width="7.5703125" style="7" customWidth="1"/>
    <col min="15889" max="16128" width="11.5703125" style="7"/>
    <col min="16129" max="16129" width="6.140625" style="7" customWidth="1"/>
    <col min="16130" max="16130" width="6.7109375" style="7" bestFit="1" customWidth="1"/>
    <col min="16131" max="16131" width="7.140625" style="7" customWidth="1"/>
    <col min="16132" max="16132" width="4.7109375" style="7" customWidth="1"/>
    <col min="16133" max="16133" width="4.85546875" style="7" customWidth="1"/>
    <col min="16134" max="16134" width="6" style="7" bestFit="1" customWidth="1"/>
    <col min="16135" max="16135" width="4.28515625" style="7" customWidth="1"/>
    <col min="16136" max="16136" width="7" style="7" bestFit="1" customWidth="1"/>
    <col min="16137" max="16137" width="5" style="7" bestFit="1" customWidth="1"/>
    <col min="16138" max="16138" width="5.85546875" style="7" bestFit="1" customWidth="1"/>
    <col min="16139" max="16139" width="7.5703125" style="7" bestFit="1" customWidth="1"/>
    <col min="16140" max="16140" width="4.5703125" style="7" customWidth="1"/>
    <col min="16141" max="16141" width="4.28515625" style="7" customWidth="1"/>
    <col min="16142" max="16142" width="6" style="7" bestFit="1" customWidth="1"/>
    <col min="16143" max="16143" width="6.85546875" style="7" customWidth="1"/>
    <col min="16144" max="16144" width="7.5703125" style="7" customWidth="1"/>
    <col min="16145" max="16384" width="11.5703125" style="7"/>
  </cols>
  <sheetData/>
  <pageMargins left="0.78740157480314965" right="0.78740157480314965" top="0.74803149606299213" bottom="0.51181102362204722" header="0" footer="0"/>
  <pageSetup paperSize="9" orientation="portrait" r:id="rId1"/>
  <headerFooter differentOddEven="1" scaleWithDoc="0">
    <oddHeader>&amp;L&amp;"Open Sans,Standard"&amp;8
&amp;G&amp;R&amp;"Open Sans,Standard"&amp;8
&amp;G</oddHeader>
    <oddFooter xml:space="preserve">&amp;L&amp;"Open Sans,Standard"&amp;8Statistisches Jahrbuch 2023 - 2025
&amp;R&amp;"Open Sans,Standard"&amp;8&amp;P+316
</oddFooter>
    <evenHeader>&amp;L&amp;"Open Sans,Standard"&amp;8
&amp;G&amp;R&amp;"Open Sans,Standard"&amp;8
&amp;G</evenHeader>
    <evenFooter xml:space="preserve">&amp;L&amp;"Open Sans,Standard"&amp;8&amp;P+316
&amp;R&amp;"Open Sans,Standard"&amp;8Statistisches Jahrbuch 2023 - 2025
</even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24</vt:i4>
      </vt:variant>
    </vt:vector>
  </HeadingPairs>
  <TitlesOfParts>
    <vt:vector size="49" baseType="lpstr">
      <vt:lpstr>Inhalt_K12</vt:lpstr>
      <vt:lpstr>Abkuerzung_K12</vt:lpstr>
      <vt:lpstr>Kernaussagen_K12</vt:lpstr>
      <vt:lpstr>1201</vt:lpstr>
      <vt:lpstr>1202</vt:lpstr>
      <vt:lpstr>1203</vt:lpstr>
      <vt:lpstr>1204</vt:lpstr>
      <vt:lpstr>G1204</vt:lpstr>
      <vt:lpstr>K_1204</vt:lpstr>
      <vt:lpstr>1205</vt:lpstr>
      <vt:lpstr>K_1205</vt:lpstr>
      <vt:lpstr>1206</vt:lpstr>
      <vt:lpstr>1207</vt:lpstr>
      <vt:lpstr>K_1207</vt:lpstr>
      <vt:lpstr>1208</vt:lpstr>
      <vt:lpstr>1209</vt:lpstr>
      <vt:lpstr>K_1209</vt:lpstr>
      <vt:lpstr>1211</vt:lpstr>
      <vt:lpstr>1210</vt:lpstr>
      <vt:lpstr>1212</vt:lpstr>
      <vt:lpstr>1213</vt:lpstr>
      <vt:lpstr>1214</vt:lpstr>
      <vt:lpstr>1220</vt:lpstr>
      <vt:lpstr>1230</vt:lpstr>
      <vt:lpstr>Glossar_K12</vt:lpstr>
      <vt:lpstr>'1201'!Druckbereich</vt:lpstr>
      <vt:lpstr>'1202'!Druckbereich</vt:lpstr>
      <vt:lpstr>'1203'!Druckbereich</vt:lpstr>
      <vt:lpstr>'1204'!Druckbereich</vt:lpstr>
      <vt:lpstr>'1205'!Druckbereich</vt:lpstr>
      <vt:lpstr>'1206'!Druckbereich</vt:lpstr>
      <vt:lpstr>'1207'!Druckbereich</vt:lpstr>
      <vt:lpstr>'1208'!Druckbereich</vt:lpstr>
      <vt:lpstr>'1209'!Druckbereich</vt:lpstr>
      <vt:lpstr>'1210'!Druckbereich</vt:lpstr>
      <vt:lpstr>'1211'!Druckbereich</vt:lpstr>
      <vt:lpstr>'1212'!Druckbereich</vt:lpstr>
      <vt:lpstr>'1213'!Druckbereich</vt:lpstr>
      <vt:lpstr>'1214'!Druckbereich</vt:lpstr>
      <vt:lpstr>'1220'!Druckbereich</vt:lpstr>
      <vt:lpstr>'1230'!Druckbereich</vt:lpstr>
      <vt:lpstr>Abkuerzung_K12!Druckbereich</vt:lpstr>
      <vt:lpstr>'G1204'!Druckbereich</vt:lpstr>
      <vt:lpstr>Glossar_K12!Druckbereich</vt:lpstr>
      <vt:lpstr>Inhalt_K12!Druckbereich</vt:lpstr>
      <vt:lpstr>K_1205!Druckbereich</vt:lpstr>
      <vt:lpstr>K_1207!Druckbereich</vt:lpstr>
      <vt:lpstr>K_1209!Druckbereich</vt:lpstr>
      <vt:lpstr>Kernaussagen_K12!Druckbereich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2025-10-02T11:20:26Z</dcterms:created>
  <dcterms:modified xsi:type="dcterms:W3CDTF">2026-01-10T06:38:13Z</dcterms:modified>
</cp:coreProperties>
</file>